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19200" windowHeight="10860" activeTab="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I84" i="19" l="1"/>
  <c r="J84" i="19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I17" i="17" l="1"/>
  <c r="D10" i="15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/>
  <c r="D34" i="15"/>
  <c r="E34" i="15"/>
  <c r="G34" i="15"/>
  <c r="G10" i="15" s="1"/>
  <c r="H34" i="15"/>
  <c r="I34" i="15"/>
  <c r="J34" i="15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D134" i="15" s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M196" i="19"/>
  <c r="M195" i="19" s="1"/>
  <c r="M9" i="19" s="1"/>
  <c r="L196" i="19"/>
  <c r="L195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H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I9" i="19" s="1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G84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N9" i="19" s="1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O10" i="19"/>
  <c r="M10" i="19"/>
  <c r="K10" i="19"/>
  <c r="N10" i="19"/>
  <c r="I10" i="19"/>
  <c r="D34" i="19"/>
  <c r="D70" i="19"/>
  <c r="G137" i="19"/>
  <c r="G147" i="19"/>
  <c r="G129" i="19"/>
  <c r="D27" i="19"/>
  <c r="J11" i="19"/>
  <c r="G93" i="19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<sst xmlns="http://schemas.openxmlformats.org/spreadsheetml/2006/main" count="531" uniqueCount="371">
  <si>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</si>
  <si>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</si>
  <si>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</si>
  <si>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</si>
  <si>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</si>
  <si>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</si>
  <si>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</si>
  <si>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</si>
  <si>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</si>
  <si>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</si>
  <si>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</si>
  <si>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</si>
  <si>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</si>
  <si>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</si>
  <si>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</si>
  <si>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</si>
  <si>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</si>
  <si>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</si>
  <si>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</si>
  <si>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</si>
  <si>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</si>
  <si>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</si>
  <si>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</si>
  <si>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</si>
  <si>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</si>
  <si>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</si>
  <si>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</si>
  <si>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</si>
  <si>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</si>
  <si>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</si>
  <si>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</si>
  <si>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</si>
  <si>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</si>
  <si>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</si>
  <si>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</si>
  <si>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</si>
  <si>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</si>
  <si>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</si>
  <si>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</si>
  <si>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</si>
  <si>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</si>
  <si>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</si>
  <si>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</si>
  <si>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</si>
  <si>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</si>
  <si>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</si>
  <si>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</si>
  <si>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</si>
  <si>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</si>
  <si>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</si>
  <si>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</si>
  <si>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</si>
  <si>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</si>
  <si>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</si>
  <si>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</si>
  <si>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</si>
  <si>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</si>
  <si>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</si>
  <si>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</si>
  <si>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</si>
  <si>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</si>
  <si>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</si>
  <si>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</si>
  <si>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</si>
  <si>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</si>
  <si>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</si>
  <si>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</si>
  <si>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</si>
  <si>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</si>
  <si>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</si>
  <si>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</si>
  <si>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</si>
  <si>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</si>
  <si>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</si>
  <si>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</si>
  <si>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</si>
  <si>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</si>
  <si>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</si>
  <si>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</si>
  <si>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</si>
  <si>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</si>
  <si>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</si>
  <si>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</si>
  <si>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</si>
  <si>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</si>
  <si>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</si>
  <si>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</si>
  <si>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</si>
  <si>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</si>
  <si>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</si>
  <si>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</si>
  <si>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</si>
  <si>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</si>
  <si>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</si>
  <si>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</si>
  <si>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</si>
  <si>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</si>
  <si>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</si>
  <si>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</si>
  <si>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</si>
  <si>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</si>
  <si>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</si>
  <si>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</si>
  <si>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</si>
  <si>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</si>
  <si>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</si>
  <si>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</si>
  <si>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</si>
  <si>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</si>
  <si>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</si>
  <si>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</si>
  <si>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</si>
  <si>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</si>
  <si>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</si>
  <si>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</si>
  <si>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</si>
  <si>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</si>
  <si>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</si>
  <si>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</si>
  <si>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</si>
  <si>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</si>
  <si>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</si>
  <si>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</si>
  <si>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</si>
  <si>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</si>
  <si>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</si>
  <si>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</si>
  <si>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</si>
  <si>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</si>
  <si>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</si>
  <si>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</si>
  <si>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</si>
  <si>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</si>
  <si>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</si>
  <si>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</si>
  <si>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</si>
  <si>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</si>
  <si>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</si>
  <si>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</si>
  <si>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</si>
  <si>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</si>
  <si>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</si>
  <si>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</si>
  <si>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</si>
  <si>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</si>
  <si>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</si>
  <si>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</si>
  <si>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</si>
  <si>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</si>
  <si>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</si>
  <si>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</si>
  <si>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</si>
  <si>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</si>
  <si>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</si>
  <si>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</si>
  <si>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</si>
  <si>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</si>
  <si>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</si>
  <si>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</si>
  <si>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</si>
  <si>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</si>
  <si>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</si>
  <si>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</si>
  <si>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</si>
  <si>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</si>
  <si>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</si>
  <si>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</si>
  <si>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</si>
  <si>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</si>
  <si>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</si>
  <si>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</si>
  <si>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</si>
  <si>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</si>
  <si>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</si>
  <si>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</si>
  <si>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</si>
  <si>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</si>
  <si>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</si>
  <si>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</si>
  <si>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</si>
  <si>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</si>
  <si>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</si>
  <si>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</si>
  <si>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</si>
  <si>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</si>
  <si>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</si>
  <si>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</si>
  <si>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</si>
  <si>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</si>
  <si>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</si>
  <si>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</si>
  <si>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</si>
  <si>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</si>
  <si>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</si>
  <si>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</si>
  <si>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</si>
  <si>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</si>
  <si>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</si>
  <si>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</si>
  <si>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</si>
  <si>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</si>
  <si>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</si>
  <si>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</si>
  <si>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</si>
  <si>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</si>
  <si>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</si>
  <si>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</si>
  <si>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</si>
  <si>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</si>
  <si>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</si>
  <si>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</si>
  <si>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</si>
  <si>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</si>
  <si>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</si>
  <si>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</si>
  <si>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</si>
  <si>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</si>
  <si>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</si>
  <si>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</si>
  <si>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</si>
  <si>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</si>
  <si>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</si>
  <si>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</si>
  <si>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</si>
  <si>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</si>
  <si>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</si>
  <si>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</si>
  <si>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</si>
  <si>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</si>
  <si>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</si>
  <si>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</si>
  <si>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</si>
  <si>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</si>
  <si>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</si>
  <si>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</si>
  <si>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</si>
  <si>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</si>
  <si>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</si>
  <si>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</si>
  <si>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</si>
  <si>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</si>
  <si>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</si>
  <si>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</si>
  <si>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</si>
  <si>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</si>
  <si>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</si>
  <si>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</si>
  <si>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</si>
  <si>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</si>
  <si>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</si>
  <si>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</si>
  <si>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</si>
  <si>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</si>
  <si>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</si>
  <si>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</si>
  <si>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</si>
  <si>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</si>
  <si>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</si>
  <si>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</si>
  <si>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</si>
  <si>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</si>
  <si>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</si>
  <si>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</si>
  <si>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</si>
  <si>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</si>
  <si>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</si>
  <si>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</si>
  <si>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</si>
  <si>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</si>
  <si>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</si>
  <si>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</si>
  <si>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</si>
  <si>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</si>
  <si>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</si>
  <si>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</si>
  <si>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</si>
  <si>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</si>
  <si>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</si>
  <si>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</si>
  <si>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</si>
  <si>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</si>
  <si>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</si>
  <si>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</si>
  <si>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</si>
  <si>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</si>
  <si>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</si>
  <si>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</si>
  <si>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</si>
  <si>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</si>
  <si>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</si>
  <si>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</si>
  <si>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</si>
  <si>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</si>
  <si>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</si>
  <si>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</si>
  <si>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</si>
  <si>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</si>
  <si>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</si>
  <si>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</si>
  <si>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</si>
  <si>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</si>
  <si>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</si>
  <si>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</si>
  <si>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</si>
  <si>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</si>
  <si>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</si>
  <si>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</si>
  <si>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</si>
  <si>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</si>
  <si>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</si>
  <si>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</si>
  <si>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</si>
  <si>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</si>
  <si>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</si>
  <si>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</si>
  <si>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</si>
  <si>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</si>
  <si>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</si>
  <si>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</si>
  <si>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</si>
  <si>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</si>
  <si>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</si>
  <si>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</si>
  <si>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</si>
  <si>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</si>
  <si>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</si>
  <si>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</si>
  <si>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</si>
  <si>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</si>
  <si>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</si>
  <si>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</si>
  <si>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</si>
  <si>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</si>
  <si>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</si>
  <si>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</si>
  <si>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</si>
  <si>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</si>
  <si>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</si>
  <si>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</si>
  <si>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</si>
  <si>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</si>
  <si>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</si>
  <si>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</si>
  <si>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</si>
  <si>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</si>
  <si>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</si>
  <si>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</si>
  <si>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</si>
  <si>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</si>
  <si>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</si>
  <si>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</si>
  <si>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</si>
  <si>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</si>
  <si>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</si>
  <si>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</si>
  <si>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</si>
  <si>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</si>
  <si>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</si>
  <si>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</si>
  <si>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</si>
  <si>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</si>
  <si>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</si>
  <si>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</si>
  <si>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OŠ DR IVAN MERZ</t>
  </si>
  <si>
    <t>Redovan program osnovnog obrazovanja i odgoja učenika</t>
  </si>
  <si>
    <t>Školske ustanove donose godišnje opeativne planove prema planu i programu koje je donjelo Ministarstvo znanosti i obrazovanja, te Grad Zagreb kao osnivač. Planovi se donose za školsku  godinu, a ne za fiskalnu što je uzrok mogućim odstupanjima u izvršenju financijskih planova.</t>
  </si>
  <si>
    <t>Prioritet škole je kvalitetno obrazovanje i odgoj učenika što ostvarujemo stalnim usavršavanjem učitelja unutar i izvan ustanove i podizanjem nastavnog standarda na višu razinu. Poticanjem učenika na izražavanje kreativnosti, talenta i sposobnosti kroz uključivanje u brojne aktivnosti,natjecanja, te druge školske projekte i manifestacije.Organiziranjem zajedničkih aktivnosti učenika i nastavnika u vannastavnim aktivnostima i druženja kroz kolektivno upoznavanje kulture i duhovne baštine, obilježavanjem događaja i datuma od značaja za povijest našeg naroda i društva.</t>
  </si>
  <si>
    <t>Zakon o odgoju i obrazovanju, NN 87/88,86/09,92/10,105/10 i 90/11 zakona o ustanovama NN 76/93,29/97,47/99,350. Zakon o proračunu NN87/08 pravilnik o proračunskim kvalifikacijama NN114/10,31/11. Zakon o fiskalnoj odgovornosti izvještaja o primjeni fiskalnih pravila NN78/11. godišnji plan i program rada za školsku godinu 2020/2021. Školski kurikulum OŠ Dr Ivan Merz.</t>
  </si>
  <si>
    <t>Izvori financiranja škole su: Opći prihodi i primici skupine 671 gradski proračun za financiranje rada zaposlenih radnika-boravak, materijalni troškovi poslovanja te održavanja i obnovu nefinancijske imovine.Vlastiti prihodi od iznajmljivanja prostora skupina 661 namjenjena za dodatne aktivnosti učenika i nabavu nefinancijske imovine.Prihodi po posrbnim propisima skupina 562 sastoji se od prihoda sufinanciranja, uplate roditelja za školsku kuhinju i produženi boravak. Skupina 6361 tekuće pomoći proračunskim korisnicima iz proračuna koji im nije nadležan-Državni proračun. Tekuće pomoći temeljem prijenosa EU sredstava</t>
  </si>
  <si>
    <t>Došlo je do izvjesnog odstupanja prijedloga financijskog plana za 2021 i projekcije plana za 2022 i 2023. godinu u odnosu na prošlogodišnji prijedlog 2020-2022 zbog stradanja u potresu 22.03.2020. Privremeno smo raspoređeni u tri škole, tako da su neki izdaci smanjeni, npr. energenti, a neki povečani, npr.prijevoz,higijenski materijal i sl. Također je zbog novo nastale situacije izostao vlastiti prihod od najma prostora skupina 661.</t>
  </si>
  <si>
    <t>Izvještaj o postignutim ciljevima i rezultatima programa temelje se na pokazateljima uspješnosti iz nadležnosti proračunskog korisnika u predhodnoj školskoj godini 2019/2020. 459 učenika uspješno je završilo razred, te 40 učenika po Programu C učenje albanskog jezika.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</si>
</sst>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13" sqref="H13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56"/>
      <c r="B2" s="256"/>
      <c r="C2" s="256"/>
      <c r="D2" s="256"/>
      <c r="E2" s="256"/>
      <c r="F2" s="256"/>
      <c r="G2" s="256"/>
      <c r="H2" s="256"/>
    </row>
    <row r="3" spans="1:10" ht="48" customHeight="1" x14ac:dyDescent="0.2">
      <c r="A3" s="254" t="s">
        <v>320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 x14ac:dyDescent="0.2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323</v>
      </c>
      <c r="G6" s="14" t="s">
        <v>324</v>
      </c>
      <c r="H6" s="13" t="s">
        <v>325</v>
      </c>
      <c r="I6" s="229"/>
    </row>
    <row r="7" spans="1:10" s="172" customFormat="1" ht="27.75" customHeight="1" x14ac:dyDescent="0.25">
      <c r="A7" s="258" t="s">
        <v>11</v>
      </c>
      <c r="B7" s="238"/>
      <c r="C7" s="238"/>
      <c r="D7" s="238"/>
      <c r="E7" s="259"/>
      <c r="F7" s="12">
        <f>+F8+F9</f>
        <v>9912000</v>
      </c>
      <c r="G7" s="12">
        <f>G8+G9</f>
        <v>9978000</v>
      </c>
      <c r="H7" s="12">
        <f>+H8+H9</f>
        <v>10043000</v>
      </c>
      <c r="I7" s="230">
        <f>PRIHODI!C134</f>
        <v>9912000</v>
      </c>
    </row>
    <row r="8" spans="1:10" ht="22.5" customHeight="1" x14ac:dyDescent="0.25">
      <c r="A8" s="235" t="s">
        <v>10</v>
      </c>
      <c r="B8" s="236"/>
      <c r="C8" s="236"/>
      <c r="D8" s="236"/>
      <c r="E8" s="253"/>
      <c r="F8" s="158">
        <v>9908000</v>
      </c>
      <c r="G8" s="158">
        <v>9974000</v>
      </c>
      <c r="H8" s="158">
        <v>10039000</v>
      </c>
      <c r="J8" s="2"/>
    </row>
    <row r="9" spans="1:10" ht="22.15" customHeight="1" x14ac:dyDescent="0.25">
      <c r="A9" s="255" t="s">
        <v>9</v>
      </c>
      <c r="B9" s="253"/>
      <c r="C9" s="253"/>
      <c r="D9" s="253"/>
      <c r="E9" s="253"/>
      <c r="F9" s="158">
        <v>4000</v>
      </c>
      <c r="G9" s="158">
        <v>4000</v>
      </c>
      <c r="H9" s="158">
        <v>4000</v>
      </c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9912000</v>
      </c>
      <c r="G10" s="12">
        <f>+G11+G12</f>
        <v>9978000</v>
      </c>
      <c r="H10" s="12">
        <f>+H11+H12</f>
        <v>10043000</v>
      </c>
      <c r="I10" s="231">
        <f>RASHODI!D198</f>
        <v>9912000</v>
      </c>
      <c r="J10" s="2"/>
    </row>
    <row r="11" spans="1:10" ht="22.5" customHeight="1" x14ac:dyDescent="0.25">
      <c r="A11" s="242" t="s">
        <v>7</v>
      </c>
      <c r="B11" s="236"/>
      <c r="C11" s="236"/>
      <c r="D11" s="236"/>
      <c r="E11" s="251"/>
      <c r="F11" s="158">
        <v>9651000</v>
      </c>
      <c r="G11" s="158">
        <v>9715000</v>
      </c>
      <c r="H11" s="159">
        <v>9778000</v>
      </c>
      <c r="I11" s="232"/>
      <c r="J11" s="2"/>
    </row>
    <row r="12" spans="1:10" ht="22.5" customHeight="1" x14ac:dyDescent="0.25">
      <c r="A12" s="252" t="s">
        <v>6</v>
      </c>
      <c r="B12" s="253"/>
      <c r="C12" s="253"/>
      <c r="D12" s="253"/>
      <c r="E12" s="253"/>
      <c r="F12" s="160">
        <v>261000</v>
      </c>
      <c r="G12" s="160">
        <v>263000</v>
      </c>
      <c r="H12" s="159">
        <v>265000</v>
      </c>
      <c r="I12" s="232"/>
      <c r="J12" s="2"/>
    </row>
    <row r="13" spans="1:10" s="172" customFormat="1" ht="22.5" customHeight="1" x14ac:dyDescent="0.25">
      <c r="A13" s="237" t="s">
        <v>289</v>
      </c>
      <c r="B13" s="238"/>
      <c r="C13" s="238"/>
      <c r="D13" s="238"/>
      <c r="E13" s="23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 x14ac:dyDescent="0.25">
      <c r="A15" s="18"/>
      <c r="B15" s="17"/>
      <c r="C15" s="17"/>
      <c r="D15" s="16"/>
      <c r="E15" s="15"/>
      <c r="F15" s="14" t="s">
        <v>323</v>
      </c>
      <c r="G15" s="14" t="s">
        <v>324</v>
      </c>
      <c r="H15" s="13" t="s">
        <v>325</v>
      </c>
      <c r="J15" s="2"/>
    </row>
    <row r="16" spans="1:10" ht="30.75" customHeight="1" x14ac:dyDescent="0.25">
      <c r="A16" s="245" t="s">
        <v>290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323</v>
      </c>
      <c r="G19" s="14" t="s">
        <v>324</v>
      </c>
      <c r="H19" s="13" t="s">
        <v>325</v>
      </c>
      <c r="I19" s="233"/>
      <c r="J19" s="10"/>
      <c r="K19" s="10"/>
    </row>
    <row r="20" spans="1:11" s="6" customFormat="1" ht="22.5" customHeight="1" x14ac:dyDescent="0.25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 x14ac:dyDescent="0.25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 x14ac:dyDescent="0.25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 x14ac:dyDescent="0.25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zoomScaleNormal="98" zoomScaleSheetLayoutView="100" workbookViewId="0">
      <selection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14</v>
      </c>
      <c r="B2" s="24"/>
      <c r="C2" s="24" t="s">
        <v>363</v>
      </c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322</v>
      </c>
      <c r="B5" s="262"/>
      <c r="C5" s="265" t="s">
        <v>326</v>
      </c>
      <c r="D5" s="92" t="s">
        <v>201</v>
      </c>
      <c r="E5" s="92" t="s">
        <v>201</v>
      </c>
      <c r="F5" s="268" t="s">
        <v>203</v>
      </c>
      <c r="G5" s="271" t="s">
        <v>198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329</v>
      </c>
      <c r="E6" s="184" t="s">
        <v>330</v>
      </c>
      <c r="F6" s="269"/>
      <c r="G6" s="210" t="s">
        <v>332</v>
      </c>
      <c r="H6" s="93" t="s">
        <v>333</v>
      </c>
      <c r="I6" s="93" t="s">
        <v>334</v>
      </c>
      <c r="J6" s="93" t="s">
        <v>335</v>
      </c>
      <c r="K6" s="93" t="s">
        <v>336</v>
      </c>
      <c r="L6" s="93" t="s">
        <v>337</v>
      </c>
      <c r="M6" s="210" t="s">
        <v>338</v>
      </c>
      <c r="N6" s="93" t="s">
        <v>339</v>
      </c>
    </row>
    <row r="7" spans="1:14" ht="95.25" customHeight="1" x14ac:dyDescent="0.2">
      <c r="A7" s="94" t="s">
        <v>15</v>
      </c>
      <c r="B7" s="95" t="s">
        <v>16</v>
      </c>
      <c r="C7" s="267"/>
      <c r="D7" s="96" t="s">
        <v>202</v>
      </c>
      <c r="E7" s="96" t="s">
        <v>202</v>
      </c>
      <c r="F7" s="270"/>
      <c r="G7" s="97" t="s">
        <v>192</v>
      </c>
      <c r="H7" s="97" t="s">
        <v>193</v>
      </c>
      <c r="I7" s="97" t="s">
        <v>194</v>
      </c>
      <c r="J7" s="97" t="s">
        <v>199</v>
      </c>
      <c r="K7" s="98" t="s">
        <v>200</v>
      </c>
      <c r="L7" s="97" t="s">
        <v>195</v>
      </c>
      <c r="M7" s="97" t="s">
        <v>196</v>
      </c>
      <c r="N7" s="99" t="s">
        <v>197</v>
      </c>
    </row>
    <row r="8" spans="1:14" ht="9.75" customHeight="1" thickBot="1" x14ac:dyDescent="0.25">
      <c r="A8" s="100">
        <v>1</v>
      </c>
      <c r="B8" s="100">
        <v>2</v>
      </c>
      <c r="C8" s="101" t="s">
        <v>205</v>
      </c>
      <c r="D8" s="101">
        <v>4</v>
      </c>
      <c r="E8" s="101">
        <v>4</v>
      </c>
      <c r="F8" s="101" t="s">
        <v>204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17</v>
      </c>
      <c r="C9" s="186">
        <f>C10+C38+C54+C61+C73+C68</f>
        <v>9908000</v>
      </c>
      <c r="D9" s="186">
        <f t="shared" ref="D9" si="0">D10+D38+D54+D61+D73+D68</f>
        <v>689000</v>
      </c>
      <c r="E9" s="186">
        <f t="shared" ref="E9:N9" si="1">E10+E38+E54+E61+E73+E68</f>
        <v>1653000</v>
      </c>
      <c r="F9" s="51">
        <f t="shared" si="1"/>
        <v>7566000</v>
      </c>
      <c r="G9" s="186">
        <f t="shared" si="1"/>
        <v>0</v>
      </c>
      <c r="H9" s="186">
        <f t="shared" si="1"/>
        <v>800000</v>
      </c>
      <c r="I9" s="186">
        <f t="shared" si="1"/>
        <v>6714000</v>
      </c>
      <c r="J9" s="186">
        <f t="shared" si="1"/>
        <v>0</v>
      </c>
      <c r="K9" s="186">
        <f t="shared" si="1"/>
        <v>52000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18</v>
      </c>
      <c r="C10" s="188">
        <f>C11+C14+C19+C22+C25+C28+C31+C34</f>
        <v>6766000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6766000</v>
      </c>
      <c r="G10" s="188">
        <f t="shared" si="2"/>
        <v>0</v>
      </c>
      <c r="H10" s="188">
        <f t="shared" si="2"/>
        <v>0</v>
      </c>
      <c r="I10" s="188">
        <f t="shared" si="2"/>
        <v>6714000</v>
      </c>
      <c r="J10" s="188">
        <f t="shared" si="2"/>
        <v>0</v>
      </c>
      <c r="K10" s="188">
        <f t="shared" si="2"/>
        <v>52000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19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20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21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22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23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24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25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26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27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28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29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30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31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32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33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34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35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36</v>
      </c>
      <c r="B28" s="108" t="s">
        <v>37</v>
      </c>
      <c r="C28" s="188">
        <f t="shared" ref="C28:N28" si="17">SUM(C29:C30)</f>
        <v>6600000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6600000</v>
      </c>
      <c r="G28" s="188">
        <f t="shared" si="17"/>
        <v>0</v>
      </c>
      <c r="H28" s="188">
        <f t="shared" si="17"/>
        <v>0</v>
      </c>
      <c r="I28" s="188">
        <f t="shared" si="17"/>
        <v>6600000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38</v>
      </c>
      <c r="B29" s="38" t="s">
        <v>39</v>
      </c>
      <c r="C29" s="123">
        <f t="shared" ref="C29:C30" si="19">SUM(D29:F29)</f>
        <v>6600000</v>
      </c>
      <c r="D29" s="124"/>
      <c r="E29" s="124"/>
      <c r="F29" s="123">
        <f t="shared" si="7"/>
        <v>6600000</v>
      </c>
      <c r="G29" s="39"/>
      <c r="H29" s="39"/>
      <c r="I29" s="39">
        <v>6600000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40</v>
      </c>
      <c r="B30" s="38" t="s">
        <v>41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42</v>
      </c>
      <c r="B31" s="106" t="s">
        <v>43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44</v>
      </c>
      <c r="B32" s="38" t="s">
        <v>45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46</v>
      </c>
      <c r="B33" s="38" t="s">
        <v>47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358</v>
      </c>
      <c r="B34" s="226" t="s">
        <v>362</v>
      </c>
      <c r="C34" s="52">
        <f>C35+C36+C37</f>
        <v>166000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166000</v>
      </c>
      <c r="G34" s="52">
        <f t="shared" si="23"/>
        <v>0</v>
      </c>
      <c r="H34" s="52">
        <f t="shared" si="23"/>
        <v>0</v>
      </c>
      <c r="I34" s="52">
        <f t="shared" si="23"/>
        <v>114000</v>
      </c>
      <c r="J34" s="52">
        <f t="shared" si="23"/>
        <v>0</v>
      </c>
      <c r="K34" s="52">
        <f t="shared" si="23"/>
        <v>52000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359</v>
      </c>
      <c r="C35" s="123">
        <f t="shared" si="22"/>
        <v>114000</v>
      </c>
      <c r="D35" s="124"/>
      <c r="E35" s="124"/>
      <c r="F35" s="123">
        <f t="shared" si="7"/>
        <v>114000</v>
      </c>
      <c r="G35" s="39"/>
      <c r="H35" s="39"/>
      <c r="I35" s="39">
        <v>114000</v>
      </c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360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361</v>
      </c>
      <c r="C37" s="123">
        <f t="shared" si="22"/>
        <v>52000</v>
      </c>
      <c r="D37" s="124"/>
      <c r="E37" s="124"/>
      <c r="F37" s="123">
        <f t="shared" si="7"/>
        <v>52000</v>
      </c>
      <c r="G37" s="39"/>
      <c r="H37" s="39"/>
      <c r="I37" s="39"/>
      <c r="J37" s="39"/>
      <c r="K37" s="39">
        <v>52000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48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49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50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51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52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53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54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55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56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57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58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59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60</v>
      </c>
      <c r="B50" s="38" t="s">
        <v>61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62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63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64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65</v>
      </c>
      <c r="C54" s="188">
        <f t="shared" ref="C54:N54" si="37">C55+C57</f>
        <v>800000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800000</v>
      </c>
      <c r="G54" s="188">
        <f t="shared" si="37"/>
        <v>0</v>
      </c>
      <c r="H54" s="188">
        <f t="shared" si="37"/>
        <v>800000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66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67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68</v>
      </c>
      <c r="C57" s="188">
        <f t="shared" ref="C57:N57" si="41">SUM(C58:C60)</f>
        <v>800000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800000</v>
      </c>
      <c r="G57" s="188">
        <f t="shared" si="41"/>
        <v>0</v>
      </c>
      <c r="H57" s="188">
        <f t="shared" si="41"/>
        <v>800000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69</v>
      </c>
      <c r="C58" s="123">
        <f t="shared" ref="C58:C60" si="43">SUM(D58:F58)</f>
        <v>800000</v>
      </c>
      <c r="D58" s="124"/>
      <c r="E58" s="124"/>
      <c r="F58" s="123">
        <f t="shared" ref="F58:F60" si="44">SUM(G58:N58)</f>
        <v>800000</v>
      </c>
      <c r="G58" s="39"/>
      <c r="H58" s="39">
        <v>800000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70</v>
      </c>
      <c r="B59" s="38" t="s">
        <v>71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72</v>
      </c>
      <c r="B60" s="38" t="s">
        <v>73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74</v>
      </c>
      <c r="C61" s="188">
        <f t="shared" ref="C61:N61" si="45">C62+C65</f>
        <v>0</v>
      </c>
      <c r="D61" s="188">
        <f t="shared" ref="D61" si="46">D62+D65</f>
        <v>0</v>
      </c>
      <c r="E61" s="188">
        <f t="shared" si="45"/>
        <v>0</v>
      </c>
      <c r="F61" s="52">
        <f t="shared" si="45"/>
        <v>0</v>
      </c>
      <c r="G61" s="188">
        <f t="shared" si="45"/>
        <v>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75</v>
      </c>
      <c r="C62" s="188">
        <f t="shared" ref="C62:N62" si="47">SUM(C63:C64)</f>
        <v>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0</v>
      </c>
      <c r="G62" s="188">
        <f t="shared" si="47"/>
        <v>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76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77</v>
      </c>
      <c r="C64" s="123">
        <f t="shared" si="49"/>
        <v>0</v>
      </c>
      <c r="D64" s="124"/>
      <c r="E64" s="124"/>
      <c r="F64" s="123">
        <f t="shared" si="50"/>
        <v>0</v>
      </c>
      <c r="G64" s="39"/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78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79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80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81</v>
      </c>
      <c r="B68" s="108" t="s">
        <v>82</v>
      </c>
      <c r="C68" s="188">
        <f t="shared" ref="C68:N68" si="55">SUM(C69)</f>
        <v>2342000</v>
      </c>
      <c r="D68" s="188">
        <f>SUM(D69)</f>
        <v>689000</v>
      </c>
      <c r="E68" s="188">
        <f>SUM(E69)</f>
        <v>1653000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139</v>
      </c>
      <c r="B69" s="108" t="s">
        <v>140</v>
      </c>
      <c r="C69" s="188">
        <f t="shared" ref="C69" si="56">SUM(C70:C72)</f>
        <v>2342000</v>
      </c>
      <c r="D69" s="188">
        <f>SUM(D70:D72)</f>
        <v>689000</v>
      </c>
      <c r="E69" s="188">
        <f>SUM(E70:E72)</f>
        <v>1653000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141</v>
      </c>
      <c r="B70" s="41" t="s">
        <v>142</v>
      </c>
      <c r="C70" s="123">
        <f t="shared" ref="C70:C72" si="58">SUM(D70:F70)</f>
        <v>2081000</v>
      </c>
      <c r="D70" s="39">
        <v>465000</v>
      </c>
      <c r="E70" s="39">
        <v>1616000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143</v>
      </c>
      <c r="B71" s="41" t="s">
        <v>144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145</v>
      </c>
      <c r="B72" s="41" t="s">
        <v>146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83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84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85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245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246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86</v>
      </c>
      <c r="C78" s="192">
        <f t="shared" ref="C78:N78" si="63">C79+C103</f>
        <v>4000</v>
      </c>
      <c r="D78" s="192">
        <f t="shared" ref="D78" si="64">D79+D103</f>
        <v>0</v>
      </c>
      <c r="E78" s="192">
        <f t="shared" si="63"/>
        <v>0</v>
      </c>
      <c r="F78" s="53">
        <f t="shared" si="63"/>
        <v>4000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4000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87</v>
      </c>
      <c r="C79" s="188">
        <f t="shared" ref="C79:N79" si="65">C80+C84+C92+C94+C99</f>
        <v>4000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4000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4000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88</v>
      </c>
      <c r="C80" s="188">
        <f t="shared" ref="C80:H80" si="67">SUM(C81:C83)</f>
        <v>4000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4000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4000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89</v>
      </c>
      <c r="C81" s="123">
        <f t="shared" ref="C81:C83" si="70">SUM(D81:F81)</f>
        <v>4000</v>
      </c>
      <c r="D81" s="124"/>
      <c r="E81" s="124"/>
      <c r="F81" s="123">
        <f t="shared" ref="F81:F83" si="71">SUM(G81:N81)</f>
        <v>4000</v>
      </c>
      <c r="G81" s="39"/>
      <c r="H81" s="39"/>
      <c r="I81" s="39"/>
      <c r="J81" s="39"/>
      <c r="K81" s="39"/>
      <c r="L81" s="39"/>
      <c r="M81" s="39">
        <v>4000</v>
      </c>
      <c r="N81" s="39"/>
    </row>
    <row r="82" spans="1:14" ht="24" customHeight="1" x14ac:dyDescent="0.2">
      <c r="A82" s="37">
        <v>7212</v>
      </c>
      <c r="B82" s="38" t="s">
        <v>90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91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92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93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94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95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96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97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98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99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100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101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102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103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104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105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106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107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108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109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110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111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111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112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247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248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285</v>
      </c>
      <c r="B108" s="274"/>
      <c r="C108" s="188">
        <f t="shared" ref="C108:N108" si="89">C9+C78</f>
        <v>9912000</v>
      </c>
      <c r="D108" s="188">
        <f t="shared" ref="D108" si="90">D9+D78</f>
        <v>689000</v>
      </c>
      <c r="E108" s="188">
        <f t="shared" si="89"/>
        <v>1653000</v>
      </c>
      <c r="F108" s="188">
        <f t="shared" si="89"/>
        <v>7570000</v>
      </c>
      <c r="G108" s="188">
        <f t="shared" si="89"/>
        <v>0</v>
      </c>
      <c r="H108" s="188">
        <f t="shared" si="89"/>
        <v>800000</v>
      </c>
      <c r="I108" s="188">
        <f t="shared" si="89"/>
        <v>6714000</v>
      </c>
      <c r="J108" s="188">
        <f t="shared" si="89"/>
        <v>0</v>
      </c>
      <c r="K108" s="188">
        <f t="shared" si="89"/>
        <v>52000</v>
      </c>
      <c r="L108" s="188">
        <f t="shared" si="89"/>
        <v>0</v>
      </c>
      <c r="M108" s="188">
        <f t="shared" si="89"/>
        <v>4000</v>
      </c>
      <c r="N108" s="188">
        <f t="shared" si="89"/>
        <v>0</v>
      </c>
    </row>
    <row r="109" spans="1:14" s="191" customFormat="1" ht="25.9" customHeight="1" x14ac:dyDescent="0.2">
      <c r="A109" s="127" t="s">
        <v>286</v>
      </c>
      <c r="B109" s="128" t="s">
        <v>287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288</v>
      </c>
      <c r="B110" s="274"/>
      <c r="C110" s="188">
        <f>SUM(C108:C109)</f>
        <v>9912000</v>
      </c>
      <c r="D110" s="188">
        <f t="shared" ref="D110" si="93">SUM(D108:D109)</f>
        <v>689000</v>
      </c>
      <c r="E110" s="188">
        <f t="shared" ref="E110:N110" si="94">SUM(E108:E109)</f>
        <v>1653000</v>
      </c>
      <c r="F110" s="188">
        <f t="shared" si="94"/>
        <v>7570000</v>
      </c>
      <c r="G110" s="188">
        <f t="shared" si="94"/>
        <v>0</v>
      </c>
      <c r="H110" s="188">
        <f t="shared" si="94"/>
        <v>800000</v>
      </c>
      <c r="I110" s="188">
        <f t="shared" si="94"/>
        <v>6714000</v>
      </c>
      <c r="J110" s="188">
        <f t="shared" si="94"/>
        <v>0</v>
      </c>
      <c r="K110" s="188">
        <f t="shared" si="94"/>
        <v>52000</v>
      </c>
      <c r="L110" s="188">
        <f t="shared" si="94"/>
        <v>0</v>
      </c>
      <c r="M110" s="188">
        <f t="shared" si="94"/>
        <v>4000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113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114</v>
      </c>
      <c r="B112" s="114" t="s">
        <v>115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116</v>
      </c>
      <c r="B113" s="115" t="s">
        <v>117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118</v>
      </c>
      <c r="B114" s="42" t="s">
        <v>119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120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121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122</v>
      </c>
      <c r="B117" s="106" t="s">
        <v>283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284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123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124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125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126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127</v>
      </c>
      <c r="B123" s="119" t="s">
        <v>128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129</v>
      </c>
      <c r="B124" s="46" t="s">
        <v>130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131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132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133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134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135</v>
      </c>
      <c r="B129" s="106" t="s">
        <v>136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137</v>
      </c>
      <c r="B130" s="49" t="s">
        <v>138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249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250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251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252</v>
      </c>
      <c r="B134" s="276"/>
      <c r="C134" s="194">
        <f t="shared" ref="C134:N134" si="118">C111+C78+C9</f>
        <v>9912000</v>
      </c>
      <c r="D134" s="194">
        <f t="shared" ref="D134" si="119">D111+D78+D9</f>
        <v>689000</v>
      </c>
      <c r="E134" s="194">
        <f t="shared" si="118"/>
        <v>1653000</v>
      </c>
      <c r="F134" s="174">
        <f t="shared" si="118"/>
        <v>7570000</v>
      </c>
      <c r="G134" s="194">
        <f t="shared" si="118"/>
        <v>0</v>
      </c>
      <c r="H134" s="194">
        <f t="shared" si="118"/>
        <v>800000</v>
      </c>
      <c r="I134" s="194">
        <f t="shared" si="118"/>
        <v>6714000</v>
      </c>
      <c r="J134" s="194">
        <f t="shared" si="118"/>
        <v>0</v>
      </c>
      <c r="K134" s="194">
        <f t="shared" si="118"/>
        <v>52000</v>
      </c>
      <c r="L134" s="194">
        <f t="shared" si="118"/>
        <v>0</v>
      </c>
      <c r="M134" s="194">
        <f t="shared" si="118"/>
        <v>4000</v>
      </c>
      <c r="N134" s="194">
        <f t="shared" si="118"/>
        <v>0</v>
      </c>
    </row>
    <row r="135" spans="1:14" s="187" customFormat="1" ht="24" customHeight="1" thickBot="1" x14ac:dyDescent="0.25">
      <c r="A135" s="277" t="s">
        <v>321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206</v>
      </c>
      <c r="B136" s="260"/>
      <c r="C136" s="121">
        <f>SUM(C134:C135)</f>
        <v>9912000</v>
      </c>
      <c r="D136" s="121">
        <f>SUM(D134:D135)</f>
        <v>689000</v>
      </c>
      <c r="E136" s="121">
        <f>SUM(E134:E135)</f>
        <v>1653000</v>
      </c>
      <c r="F136" s="121">
        <f>SUM(F134:F135)</f>
        <v>7570000</v>
      </c>
      <c r="G136" s="121">
        <f t="shared" ref="G136:N136" si="121">SUM(G134:G135)</f>
        <v>0</v>
      </c>
      <c r="H136" s="121">
        <f t="shared" si="121"/>
        <v>800000</v>
      </c>
      <c r="I136" s="121">
        <f t="shared" si="121"/>
        <v>6714000</v>
      </c>
      <c r="J136" s="121">
        <f t="shared" si="121"/>
        <v>0</v>
      </c>
      <c r="K136" s="121">
        <f t="shared" si="121"/>
        <v>52000</v>
      </c>
      <c r="L136" s="121">
        <f t="shared" si="121"/>
        <v>0</v>
      </c>
      <c r="M136" s="121">
        <f t="shared" si="121"/>
        <v>4000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abSelected="1" view="pageBreakPreview" topLeftCell="A22" zoomScaleNormal="100" zoomScaleSheetLayoutView="100" workbookViewId="0">
      <selection activeCell="E59" sqref="E59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191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14</v>
      </c>
      <c r="C2" s="24"/>
      <c r="D2" s="24" t="s">
        <v>363</v>
      </c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85" t="s">
        <v>327</v>
      </c>
      <c r="B5" s="285"/>
      <c r="C5" s="262"/>
      <c r="D5" s="265" t="s">
        <v>326</v>
      </c>
      <c r="E5" s="92" t="s">
        <v>201</v>
      </c>
      <c r="F5" s="92" t="s">
        <v>201</v>
      </c>
      <c r="G5" s="268" t="s">
        <v>203</v>
      </c>
      <c r="H5" s="271" t="s">
        <v>198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86"/>
      <c r="B6" s="286"/>
      <c r="C6" s="264"/>
      <c r="D6" s="266"/>
      <c r="E6" s="184" t="s">
        <v>329</v>
      </c>
      <c r="F6" s="184" t="s">
        <v>330</v>
      </c>
      <c r="G6" s="269"/>
      <c r="H6" s="210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93" t="s">
        <v>337</v>
      </c>
      <c r="N6" s="210" t="s">
        <v>338</v>
      </c>
      <c r="O6" s="93" t="s">
        <v>339</v>
      </c>
      <c r="P6" s="204"/>
    </row>
    <row r="7" spans="1:16" s="107" customFormat="1" ht="95.25" customHeight="1" x14ac:dyDescent="0.2">
      <c r="A7" s="138" t="s">
        <v>311</v>
      </c>
      <c r="B7" s="139" t="s">
        <v>15</v>
      </c>
      <c r="C7" s="140" t="s">
        <v>16</v>
      </c>
      <c r="D7" s="267"/>
      <c r="E7" s="96" t="s">
        <v>202</v>
      </c>
      <c r="F7" s="96" t="s">
        <v>202</v>
      </c>
      <c r="G7" s="270"/>
      <c r="H7" s="97" t="s">
        <v>192</v>
      </c>
      <c r="I7" s="97" t="s">
        <v>193</v>
      </c>
      <c r="J7" s="97" t="s">
        <v>194</v>
      </c>
      <c r="K7" s="97" t="s">
        <v>199</v>
      </c>
      <c r="L7" s="98" t="s">
        <v>200</v>
      </c>
      <c r="M7" s="97" t="s">
        <v>195</v>
      </c>
      <c r="N7" s="97" t="s">
        <v>196</v>
      </c>
      <c r="O7" s="99" t="s">
        <v>197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205</v>
      </c>
      <c r="E8" s="101">
        <v>4</v>
      </c>
      <c r="F8" s="101">
        <v>4</v>
      </c>
      <c r="G8" s="101" t="s">
        <v>204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78" t="s">
        <v>341</v>
      </c>
      <c r="B9" s="279"/>
      <c r="C9" s="279"/>
      <c r="D9" s="195">
        <f>D10+D84+D120+D129+D134+D137+D144+D147+D158+D169+D190+D195</f>
        <v>9912000</v>
      </c>
      <c r="E9" s="195">
        <f t="shared" ref="E9:O9" si="0">E10+E84+E120+E129+E134+E137+E144+E147+E158+E169+E190+E195</f>
        <v>689000</v>
      </c>
      <c r="F9" s="195">
        <f t="shared" si="0"/>
        <v>1653000</v>
      </c>
      <c r="G9" s="195">
        <f t="shared" si="0"/>
        <v>7570000</v>
      </c>
      <c r="H9" s="195">
        <f t="shared" si="0"/>
        <v>0</v>
      </c>
      <c r="I9" s="195">
        <f t="shared" si="0"/>
        <v>800000</v>
      </c>
      <c r="J9" s="195">
        <f t="shared" si="0"/>
        <v>6714000</v>
      </c>
      <c r="K9" s="195">
        <f t="shared" si="0"/>
        <v>0</v>
      </c>
      <c r="L9" s="195">
        <f t="shared" si="0"/>
        <v>52000</v>
      </c>
      <c r="M9" s="195">
        <f t="shared" si="0"/>
        <v>0</v>
      </c>
      <c r="N9" s="195">
        <f t="shared" si="0"/>
        <v>4000</v>
      </c>
      <c r="O9" s="195">
        <f t="shared" si="0"/>
        <v>0</v>
      </c>
      <c r="P9" s="219" t="s">
        <v>343</v>
      </c>
    </row>
    <row r="10" spans="1:16" s="175" customFormat="1" ht="30" customHeight="1" x14ac:dyDescent="0.2">
      <c r="A10" s="280" t="s">
        <v>331</v>
      </c>
      <c r="B10" s="281"/>
      <c r="C10" s="281"/>
      <c r="D10" s="196">
        <f>D11+D21+D54+D60+D65+D70</f>
        <v>7115000</v>
      </c>
      <c r="E10" s="196">
        <f t="shared" ref="E10" si="1">E11+E21+E54+E60+E65+E70</f>
        <v>465000</v>
      </c>
      <c r="F10" s="196">
        <f t="shared" ref="F10:O10" si="2">F11+F21+F54+F60+F65+F70</f>
        <v>50000</v>
      </c>
      <c r="G10" s="196">
        <f t="shared" si="2"/>
        <v>6600000</v>
      </c>
      <c r="H10" s="196">
        <f t="shared" si="2"/>
        <v>0</v>
      </c>
      <c r="I10" s="196">
        <f t="shared" si="2"/>
        <v>0</v>
      </c>
      <c r="J10" s="196">
        <f t="shared" si="2"/>
        <v>6600000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4" t="s">
        <v>344</v>
      </c>
    </row>
    <row r="11" spans="1:16" s="187" customFormat="1" ht="24" customHeight="1" x14ac:dyDescent="0.2">
      <c r="B11" s="111">
        <v>31</v>
      </c>
      <c r="C11" s="112" t="s">
        <v>253</v>
      </c>
      <c r="D11" s="197">
        <f>D12+D19+D17</f>
        <v>6200000</v>
      </c>
      <c r="E11" s="197">
        <f>E12+E19+E17</f>
        <v>0</v>
      </c>
      <c r="F11" s="197">
        <f>F12+F19+F17</f>
        <v>0</v>
      </c>
      <c r="G11" s="54">
        <f>G12+G17+G19</f>
        <v>6200000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6200000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4"/>
    </row>
    <row r="12" spans="1:16" s="187" customFormat="1" ht="24" customHeight="1" x14ac:dyDescent="0.2">
      <c r="B12" s="111">
        <v>311</v>
      </c>
      <c r="C12" s="112" t="s">
        <v>254</v>
      </c>
      <c r="D12" s="197">
        <f>SUM(D13:D16)</f>
        <v>5050000</v>
      </c>
      <c r="E12" s="197">
        <f>SUM(E13:E16)</f>
        <v>0</v>
      </c>
      <c r="F12" s="197">
        <f>SUM(F13:F16)</f>
        <v>0</v>
      </c>
      <c r="G12" s="54">
        <f>SUM(G13:G16)</f>
        <v>5050000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5050000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4"/>
    </row>
    <row r="13" spans="1:16" ht="24" customHeight="1" x14ac:dyDescent="0.2">
      <c r="B13" s="56">
        <v>3111</v>
      </c>
      <c r="C13" s="57" t="s">
        <v>147</v>
      </c>
      <c r="D13" s="143">
        <f>SUM(E13:G13)</f>
        <v>4948000</v>
      </c>
      <c r="E13" s="152"/>
      <c r="F13" s="152"/>
      <c r="G13" s="143">
        <f>SUM(H13:O13)</f>
        <v>4948000</v>
      </c>
      <c r="H13" s="50"/>
      <c r="I13" s="50"/>
      <c r="J13" s="50">
        <v>4948000</v>
      </c>
      <c r="K13" s="50"/>
      <c r="L13" s="50"/>
      <c r="M13" s="50"/>
      <c r="N13" s="50"/>
      <c r="O13" s="50"/>
      <c r="P13" s="294"/>
    </row>
    <row r="14" spans="1:16" ht="24" customHeight="1" x14ac:dyDescent="0.2">
      <c r="B14" s="56">
        <v>3112</v>
      </c>
      <c r="C14" s="57" t="s">
        <v>207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208</v>
      </c>
      <c r="D15" s="143">
        <f t="shared" si="5"/>
        <v>90000</v>
      </c>
      <c r="E15" s="152"/>
      <c r="F15" s="152"/>
      <c r="G15" s="143">
        <f>SUM(H15:O15)</f>
        <v>90000</v>
      </c>
      <c r="H15" s="50"/>
      <c r="I15" s="50"/>
      <c r="J15" s="50">
        <v>90000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209</v>
      </c>
      <c r="D16" s="143">
        <f t="shared" si="5"/>
        <v>12000</v>
      </c>
      <c r="E16" s="152"/>
      <c r="F16" s="152"/>
      <c r="G16" s="143">
        <f>SUM(H16:O16)</f>
        <v>12000</v>
      </c>
      <c r="H16" s="50"/>
      <c r="I16" s="50"/>
      <c r="J16" s="50">
        <v>12000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149</v>
      </c>
      <c r="D17" s="143">
        <f>D18</f>
        <v>250000</v>
      </c>
      <c r="E17" s="197">
        <f>SUM(E18)</f>
        <v>0</v>
      </c>
      <c r="F17" s="197">
        <f>SUM(F18)</f>
        <v>0</v>
      </c>
      <c r="G17" s="54">
        <f>SUM(G18)</f>
        <v>250000</v>
      </c>
      <c r="H17" s="197">
        <f>SUM(H18)</f>
        <v>0</v>
      </c>
      <c r="I17" s="197">
        <f t="shared" ref="I17:O17" si="6">SUM(I18)</f>
        <v>0</v>
      </c>
      <c r="J17" s="197">
        <f t="shared" si="6"/>
        <v>250000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148</v>
      </c>
      <c r="C18" s="57" t="s">
        <v>149</v>
      </c>
      <c r="D18" s="143">
        <f t="shared" si="5"/>
        <v>250000</v>
      </c>
      <c r="E18" s="152"/>
      <c r="F18" s="152"/>
      <c r="G18" s="143">
        <f>SUM(H18:O18)</f>
        <v>250000</v>
      </c>
      <c r="H18" s="50"/>
      <c r="I18" s="50"/>
      <c r="J18" s="50">
        <v>250000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255</v>
      </c>
      <c r="D19" s="197">
        <f t="shared" ref="D19:O19" si="7">SUM(D20:D20)</f>
        <v>900000</v>
      </c>
      <c r="E19" s="197">
        <f t="shared" si="7"/>
        <v>0</v>
      </c>
      <c r="F19" s="197">
        <f t="shared" si="7"/>
        <v>0</v>
      </c>
      <c r="G19" s="54">
        <f t="shared" si="7"/>
        <v>900000</v>
      </c>
      <c r="H19" s="197">
        <f t="shared" si="7"/>
        <v>0</v>
      </c>
      <c r="I19" s="197">
        <f t="shared" si="7"/>
        <v>0</v>
      </c>
      <c r="J19" s="197">
        <f t="shared" si="7"/>
        <v>900000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210</v>
      </c>
      <c r="D20" s="143">
        <f t="shared" si="5"/>
        <v>900000</v>
      </c>
      <c r="E20" s="152"/>
      <c r="F20" s="152"/>
      <c r="G20" s="143">
        <f>SUM(H20:O20)</f>
        <v>900000</v>
      </c>
      <c r="H20" s="50"/>
      <c r="I20" s="50"/>
      <c r="J20" s="50">
        <v>900000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256</v>
      </c>
      <c r="D21" s="197">
        <f t="shared" ref="D21:O21" si="8">D22+D27+D34+D44+D46</f>
        <v>506000</v>
      </c>
      <c r="E21" s="197">
        <f t="shared" ref="E21" si="9">E22+E27+E34+E44+E46</f>
        <v>456000</v>
      </c>
      <c r="F21" s="197">
        <f t="shared" si="8"/>
        <v>50000</v>
      </c>
      <c r="G21" s="54">
        <f t="shared" si="8"/>
        <v>0</v>
      </c>
      <c r="H21" s="197">
        <f t="shared" si="8"/>
        <v>0</v>
      </c>
      <c r="I21" s="197">
        <f t="shared" si="8"/>
        <v>0</v>
      </c>
      <c r="J21" s="197">
        <f t="shared" si="8"/>
        <v>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257</v>
      </c>
      <c r="D22" s="197">
        <f>SUM(D23:D26)</f>
        <v>21000</v>
      </c>
      <c r="E22" s="197">
        <f>SUM(E23:E26)</f>
        <v>21000</v>
      </c>
      <c r="F22" s="197">
        <f>SUM(F23:F26)</f>
        <v>0</v>
      </c>
      <c r="G22" s="54">
        <f>SUM(G23:G26)</f>
        <v>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150</v>
      </c>
      <c r="D23" s="143">
        <f t="shared" ref="D23:D26" si="11">SUM(E23:G23)</f>
        <v>15000</v>
      </c>
      <c r="E23" s="50">
        <v>15000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151</v>
      </c>
      <c r="D24" s="143">
        <f t="shared" si="11"/>
        <v>0</v>
      </c>
      <c r="E24" s="50"/>
      <c r="F24" s="152"/>
      <c r="G24" s="143">
        <f>SUM(H24:O24)</f>
        <v>0</v>
      </c>
      <c r="H24" s="50"/>
      <c r="I24" s="50"/>
      <c r="J24" s="50"/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152</v>
      </c>
      <c r="D25" s="143">
        <f t="shared" si="11"/>
        <v>6000</v>
      </c>
      <c r="E25" s="50">
        <v>6000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153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258</v>
      </c>
      <c r="D27" s="197">
        <f t="shared" ref="D27:O27" si="12">SUM(D28:D33)</f>
        <v>160000</v>
      </c>
      <c r="E27" s="197">
        <f t="shared" ref="E27" si="13">SUM(E28:E33)</f>
        <v>160000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154</v>
      </c>
      <c r="D28" s="143">
        <f t="shared" ref="D28:D33" si="14">SUM(E28:G28)</f>
        <v>70000</v>
      </c>
      <c r="E28" s="50">
        <v>70000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211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155</v>
      </c>
      <c r="D30" s="143">
        <f t="shared" si="14"/>
        <v>55000</v>
      </c>
      <c r="E30" s="50">
        <v>55000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156</v>
      </c>
      <c r="D31" s="143">
        <f t="shared" si="14"/>
        <v>15000</v>
      </c>
      <c r="E31" s="50">
        <v>15000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157</v>
      </c>
      <c r="D32" s="143">
        <f t="shared" si="14"/>
        <v>10000</v>
      </c>
      <c r="E32" s="50">
        <v>10000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212</v>
      </c>
      <c r="D33" s="143">
        <f t="shared" si="14"/>
        <v>10000</v>
      </c>
      <c r="E33" s="50">
        <v>10000</v>
      </c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259</v>
      </c>
      <c r="D34" s="197">
        <f>SUM(D35:D43)</f>
        <v>259000</v>
      </c>
      <c r="E34" s="197">
        <f>SUM(E35:E43)</f>
        <v>259000</v>
      </c>
      <c r="F34" s="197">
        <f>SUM(F35:F43)</f>
        <v>0</v>
      </c>
      <c r="G34" s="54">
        <f>SUM(G35:G43)</f>
        <v>0</v>
      </c>
      <c r="H34" s="197">
        <f>SUM(H35:H43)</f>
        <v>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158</v>
      </c>
      <c r="D35" s="143">
        <f t="shared" ref="D35:D43" si="17">SUM(E35:G35)</f>
        <v>25000</v>
      </c>
      <c r="E35" s="50">
        <v>25000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159</v>
      </c>
      <c r="D36" s="143">
        <f t="shared" si="17"/>
        <v>103000</v>
      </c>
      <c r="E36" s="217">
        <v>103000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160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161</v>
      </c>
      <c r="D38" s="143">
        <f t="shared" si="17"/>
        <v>90000</v>
      </c>
      <c r="E38" s="50">
        <v>90000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162</v>
      </c>
      <c r="D39" s="143">
        <f t="shared" si="17"/>
        <v>10000</v>
      </c>
      <c r="E39" s="50">
        <v>10000</v>
      </c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163</v>
      </c>
      <c r="D40" s="143">
        <f t="shared" si="17"/>
        <v>8000</v>
      </c>
      <c r="E40" s="50">
        <v>8000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164</v>
      </c>
      <c r="D41" s="143">
        <f t="shared" si="17"/>
        <v>6000</v>
      </c>
      <c r="E41" s="50">
        <v>6000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165</v>
      </c>
      <c r="D42" s="143">
        <f t="shared" si="17"/>
        <v>15000</v>
      </c>
      <c r="E42" s="50">
        <v>15000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166</v>
      </c>
      <c r="D43" s="143">
        <f t="shared" si="17"/>
        <v>0</v>
      </c>
      <c r="E43" s="50"/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213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167</v>
      </c>
      <c r="C45" s="57" t="s">
        <v>213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172</v>
      </c>
      <c r="D46" s="197">
        <f>SUM(D47:D53)</f>
        <v>66000</v>
      </c>
      <c r="E46" s="197">
        <f>SUM(E47:E53)</f>
        <v>16000</v>
      </c>
      <c r="F46" s="197">
        <f>SUM(F47:F53)</f>
        <v>50000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6" t="s">
        <v>357</v>
      </c>
    </row>
    <row r="47" spans="2:16" ht="24" customHeight="1" x14ac:dyDescent="0.2">
      <c r="B47" s="56">
        <v>3291</v>
      </c>
      <c r="C47" s="58" t="s">
        <v>214</v>
      </c>
      <c r="D47" s="143">
        <f t="shared" ref="D47:D53" si="23">SUM(E47:G47)</f>
        <v>50000</v>
      </c>
      <c r="E47" s="152"/>
      <c r="F47" s="50">
        <v>50000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 x14ac:dyDescent="0.2">
      <c r="B48" s="56">
        <v>3292</v>
      </c>
      <c r="C48" s="57" t="s">
        <v>168</v>
      </c>
      <c r="D48" s="143">
        <f t="shared" si="23"/>
        <v>5000</v>
      </c>
      <c r="E48" s="50">
        <v>5000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 x14ac:dyDescent="0.2">
      <c r="B49" s="56">
        <v>3293</v>
      </c>
      <c r="C49" s="57" t="s">
        <v>169</v>
      </c>
      <c r="D49" s="143">
        <f t="shared" si="23"/>
        <v>0</v>
      </c>
      <c r="E49" s="50"/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 x14ac:dyDescent="0.2">
      <c r="B50" s="56">
        <v>3294</v>
      </c>
      <c r="C50" s="57" t="s">
        <v>170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171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215</v>
      </c>
      <c r="C52" s="57" t="s">
        <v>216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217</v>
      </c>
      <c r="D53" s="143">
        <f t="shared" si="23"/>
        <v>10000</v>
      </c>
      <c r="E53" s="50">
        <v>10000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260</v>
      </c>
      <c r="D54" s="197">
        <f>D55</f>
        <v>9000</v>
      </c>
      <c r="E54" s="197">
        <f>E55</f>
        <v>9000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261</v>
      </c>
      <c r="D55" s="197">
        <f>SUM(D56:D59)</f>
        <v>9000</v>
      </c>
      <c r="E55" s="197">
        <f>SUM(E56:E59)</f>
        <v>9000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173</v>
      </c>
      <c r="D56" s="143">
        <f t="shared" ref="D56:D59" si="27">SUM(E56:G56)</f>
        <v>8000</v>
      </c>
      <c r="E56" s="50">
        <v>8000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218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219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220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262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263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175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221</v>
      </c>
      <c r="C63" s="112" t="s">
        <v>264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222</v>
      </c>
      <c r="C64" s="57" t="s">
        <v>223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265</v>
      </c>
      <c r="D65" s="197">
        <f>D66</f>
        <v>400000</v>
      </c>
      <c r="E65" s="197">
        <f>E66</f>
        <v>0</v>
      </c>
      <c r="F65" s="197">
        <f>F66</f>
        <v>0</v>
      </c>
      <c r="G65" s="54">
        <f>G66</f>
        <v>400000</v>
      </c>
      <c r="H65" s="197">
        <f>H66</f>
        <v>0</v>
      </c>
      <c r="I65" s="197">
        <f t="shared" ref="I65:O65" si="34">I66</f>
        <v>0</v>
      </c>
      <c r="J65" s="197">
        <f t="shared" si="34"/>
        <v>400000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266</v>
      </c>
      <c r="D66" s="197">
        <f t="shared" ref="D66:O66" si="35">SUM(D67:D69)</f>
        <v>400000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400000</v>
      </c>
      <c r="H66" s="197">
        <f t="shared" si="35"/>
        <v>0</v>
      </c>
      <c r="I66" s="197">
        <f t="shared" si="35"/>
        <v>0</v>
      </c>
      <c r="J66" s="197">
        <f t="shared" si="35"/>
        <v>400000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224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176</v>
      </c>
      <c r="D68" s="143">
        <f t="shared" si="37"/>
        <v>400000</v>
      </c>
      <c r="E68" s="50"/>
      <c r="F68" s="152"/>
      <c r="G68" s="143">
        <f>SUM(H68:O68)</f>
        <v>400000</v>
      </c>
      <c r="H68" s="50"/>
      <c r="I68" s="50"/>
      <c r="J68" s="50">
        <v>400000</v>
      </c>
      <c r="K68" s="50"/>
      <c r="L68" s="50"/>
      <c r="M68" s="50"/>
      <c r="N68" s="50"/>
      <c r="O68" s="50"/>
    </row>
    <row r="69" spans="2:16" ht="24" customHeight="1" x14ac:dyDescent="0.2">
      <c r="B69" s="56" t="s">
        <v>225</v>
      </c>
      <c r="C69" s="57" t="s">
        <v>226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267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79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174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227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228</v>
      </c>
      <c r="C74" s="57" t="s">
        <v>229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80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230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231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232</v>
      </c>
      <c r="C78" s="57" t="s">
        <v>233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268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234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235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179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236</v>
      </c>
      <c r="C83" s="59" t="s">
        <v>180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343</v>
      </c>
    </row>
    <row r="84" spans="1:16" s="175" customFormat="1" ht="24" customHeight="1" thickTop="1" x14ac:dyDescent="0.2">
      <c r="A84" s="282" t="s">
        <v>346</v>
      </c>
      <c r="B84" s="283"/>
      <c r="C84" s="283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3" t="s">
        <v>342</v>
      </c>
    </row>
    <row r="85" spans="1:16" s="175" customFormat="1" ht="24" customHeight="1" x14ac:dyDescent="0.2">
      <c r="A85" s="187"/>
      <c r="B85" s="111">
        <v>32</v>
      </c>
      <c r="C85" s="112" t="s">
        <v>256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3"/>
    </row>
    <row r="86" spans="1:16" s="175" customFormat="1" ht="24" customHeight="1" x14ac:dyDescent="0.2">
      <c r="A86" s="187"/>
      <c r="B86" s="111">
        <v>323</v>
      </c>
      <c r="C86" s="112" t="s">
        <v>259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3"/>
    </row>
    <row r="87" spans="1:16" s="175" customFormat="1" ht="24" customHeight="1" x14ac:dyDescent="0.2">
      <c r="A87" s="26"/>
      <c r="B87" s="56">
        <v>3232</v>
      </c>
      <c r="C87" s="57" t="s">
        <v>159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 x14ac:dyDescent="0.2">
      <c r="B88" s="111">
        <v>41</v>
      </c>
      <c r="C88" s="112" t="s">
        <v>269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3"/>
    </row>
    <row r="89" spans="1:16" s="187" customFormat="1" ht="24" customHeight="1" x14ac:dyDescent="0.2">
      <c r="B89" s="111">
        <v>412</v>
      </c>
      <c r="C89" s="112" t="s">
        <v>270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3"/>
    </row>
    <row r="90" spans="1:16" ht="24" customHeight="1" x14ac:dyDescent="0.2">
      <c r="B90" s="56">
        <v>4123</v>
      </c>
      <c r="C90" s="57" t="s">
        <v>237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3"/>
    </row>
    <row r="91" spans="1:16" ht="24" customHeight="1" x14ac:dyDescent="0.2">
      <c r="B91" s="56">
        <v>4124</v>
      </c>
      <c r="C91" s="57" t="s">
        <v>177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 x14ac:dyDescent="0.2">
      <c r="B92" s="56">
        <v>4126</v>
      </c>
      <c r="C92" s="57" t="s">
        <v>238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 x14ac:dyDescent="0.2">
      <c r="B93" s="111">
        <v>42</v>
      </c>
      <c r="C93" s="112" t="s">
        <v>271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272</v>
      </c>
      <c r="D94" s="197">
        <f>SUM(D95:D97)</f>
        <v>214000</v>
      </c>
      <c r="E94" s="197">
        <f>SUM(E95:E97)</f>
        <v>201000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89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90</v>
      </c>
      <c r="D96" s="143">
        <f t="shared" si="59"/>
        <v>214000</v>
      </c>
      <c r="E96" s="50">
        <v>201000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91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273</v>
      </c>
      <c r="D98" s="197">
        <f>SUM(D99:D105)</f>
        <v>33000</v>
      </c>
      <c r="E98" s="197">
        <f>SUM(E99:E105)</f>
        <v>13000</v>
      </c>
      <c r="F98" s="197">
        <f>SUM(F99:F105)</f>
        <v>20000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93</v>
      </c>
      <c r="D99" s="143">
        <f t="shared" ref="D99:D105" si="61">SUM(E99:G99)</f>
        <v>11000</v>
      </c>
      <c r="E99" s="50">
        <v>3000</v>
      </c>
      <c r="F99" s="50">
        <v>8000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178</v>
      </c>
      <c r="D100" s="143">
        <f t="shared" si="61"/>
        <v>2000</v>
      </c>
      <c r="E100" s="50"/>
      <c r="F100" s="50">
        <v>2000</v>
      </c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95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96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97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98</v>
      </c>
      <c r="D104" s="143">
        <f t="shared" si="61"/>
        <v>10000</v>
      </c>
      <c r="E104" s="50"/>
      <c r="F104" s="50">
        <v>10000</v>
      </c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99</v>
      </c>
      <c r="D105" s="143">
        <f t="shared" si="61"/>
        <v>10000</v>
      </c>
      <c r="E105" s="50">
        <v>10000</v>
      </c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274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101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275</v>
      </c>
      <c r="D108" s="197">
        <f>SUM(D109)</f>
        <v>10000</v>
      </c>
      <c r="E108" s="197">
        <f>E109</f>
        <v>10000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239</v>
      </c>
      <c r="D109" s="143">
        <f t="shared" ref="D109" si="66">SUM(E109:G109)</f>
        <v>10000</v>
      </c>
      <c r="E109" s="50">
        <v>10000</v>
      </c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276</v>
      </c>
      <c r="D110" s="197">
        <f>SUM(D111)</f>
        <v>4000</v>
      </c>
      <c r="E110" s="197">
        <f>SUM(E111)</f>
        <v>0</v>
      </c>
      <c r="F110" s="197">
        <f>SUM(F111)</f>
        <v>4000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108</v>
      </c>
      <c r="D111" s="143">
        <f t="shared" ref="D111" si="68">SUM(E111:G111)</f>
        <v>4000</v>
      </c>
      <c r="E111" s="50"/>
      <c r="F111" s="50">
        <v>4000</v>
      </c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277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278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112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279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280</v>
      </c>
      <c r="C116" s="57" t="s">
        <v>240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281</v>
      </c>
      <c r="C117" s="57" t="s">
        <v>241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244</v>
      </c>
      <c r="C118" s="57" t="s">
        <v>242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282</v>
      </c>
      <c r="C119" s="59" t="s">
        <v>243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347</v>
      </c>
      <c r="B120" s="178"/>
      <c r="C120" s="183"/>
      <c r="D120" s="179">
        <f>D121+D123+D127+D125</f>
        <v>1293000</v>
      </c>
      <c r="E120" s="179">
        <f t="shared" ref="E120:O120" si="74">E121+E123+E127+E125</f>
        <v>0</v>
      </c>
      <c r="F120" s="179">
        <f t="shared" si="74"/>
        <v>933000</v>
      </c>
      <c r="G120" s="179">
        <f t="shared" si="74"/>
        <v>360000</v>
      </c>
      <c r="H120" s="179">
        <f>H121+H123+H127+H125</f>
        <v>0</v>
      </c>
      <c r="I120" s="179">
        <f t="shared" si="74"/>
        <v>360000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291</v>
      </c>
      <c r="C121" s="75" t="s">
        <v>292</v>
      </c>
      <c r="D121" s="147">
        <f>D122</f>
        <v>1003000</v>
      </c>
      <c r="E121" s="147">
        <f t="shared" ref="E121:O121" si="75">E122</f>
        <v>0</v>
      </c>
      <c r="F121" s="147">
        <f t="shared" si="75"/>
        <v>703000</v>
      </c>
      <c r="G121" s="147">
        <f t="shared" si="75"/>
        <v>300000</v>
      </c>
      <c r="H121" s="147">
        <f t="shared" si="75"/>
        <v>0</v>
      </c>
      <c r="I121" s="147">
        <f t="shared" si="75"/>
        <v>300000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293</v>
      </c>
      <c r="C122" s="63" t="s">
        <v>147</v>
      </c>
      <c r="D122" s="143">
        <f t="shared" ref="D122" si="76">SUM(E122:G122)</f>
        <v>1003000</v>
      </c>
      <c r="E122" s="154"/>
      <c r="F122" s="72">
        <v>703000</v>
      </c>
      <c r="G122" s="150">
        <f t="shared" ref="G122:G126" si="77">SUM(H122:O122)</f>
        <v>300000</v>
      </c>
      <c r="H122" s="64"/>
      <c r="I122" s="64">
        <v>300000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294</v>
      </c>
      <c r="C123" s="75" t="s">
        <v>149</v>
      </c>
      <c r="D123" s="147">
        <f>D124</f>
        <v>40000</v>
      </c>
      <c r="E123" s="147">
        <f t="shared" ref="E123:O123" si="78">E124</f>
        <v>0</v>
      </c>
      <c r="F123" s="147">
        <f t="shared" si="78"/>
        <v>40000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148</v>
      </c>
      <c r="C124" s="63" t="s">
        <v>149</v>
      </c>
      <c r="D124" s="143">
        <f t="shared" ref="D124" si="79">SUM(E124:G124)</f>
        <v>40000</v>
      </c>
      <c r="E124" s="155"/>
      <c r="F124" s="64">
        <v>40000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295</v>
      </c>
      <c r="C125" s="70" t="s">
        <v>296</v>
      </c>
      <c r="D125" s="198">
        <f>D126</f>
        <v>190000</v>
      </c>
      <c r="E125" s="198">
        <f t="shared" ref="E125:O125" si="80">E126</f>
        <v>0</v>
      </c>
      <c r="F125" s="198">
        <f t="shared" si="80"/>
        <v>190000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297</v>
      </c>
      <c r="C126" s="63" t="s">
        <v>312</v>
      </c>
      <c r="D126" s="143">
        <f t="shared" ref="D126" si="81">SUM(E126:G126)</f>
        <v>190000</v>
      </c>
      <c r="E126" s="155"/>
      <c r="F126" s="64">
        <v>190000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298</v>
      </c>
      <c r="C127" s="75" t="s">
        <v>257</v>
      </c>
      <c r="D127" s="147">
        <f>D128</f>
        <v>60000</v>
      </c>
      <c r="E127" s="147">
        <f t="shared" ref="E127:O127" si="82">E128</f>
        <v>0</v>
      </c>
      <c r="F127" s="147">
        <f t="shared" si="82"/>
        <v>0</v>
      </c>
      <c r="G127" s="147">
        <f t="shared" si="82"/>
        <v>60000</v>
      </c>
      <c r="H127" s="147">
        <f t="shared" si="82"/>
        <v>0</v>
      </c>
      <c r="I127" s="147">
        <f t="shared" si="82"/>
        <v>60000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299</v>
      </c>
      <c r="C128" s="63" t="s">
        <v>151</v>
      </c>
      <c r="D128" s="143">
        <f t="shared" ref="D128" si="83">SUM(E128:G128)</f>
        <v>60000</v>
      </c>
      <c r="E128" s="155"/>
      <c r="F128" s="64"/>
      <c r="G128" s="150">
        <f t="shared" ref="G128:G133" si="84">SUM(H128:O128)</f>
        <v>60000</v>
      </c>
      <c r="H128" s="64"/>
      <c r="I128" s="64">
        <v>60000</v>
      </c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348</v>
      </c>
      <c r="B129" s="284"/>
      <c r="C129" s="284"/>
      <c r="D129" s="212">
        <f>D130+D132</f>
        <v>154000</v>
      </c>
      <c r="E129" s="212">
        <f t="shared" ref="E129" si="85">E130+E132</f>
        <v>0</v>
      </c>
      <c r="F129" s="212">
        <f t="shared" ref="F129:O129" si="86">F130+F132</f>
        <v>150000</v>
      </c>
      <c r="G129" s="212">
        <f t="shared" si="86"/>
        <v>4000</v>
      </c>
      <c r="H129" s="212">
        <f t="shared" si="86"/>
        <v>0</v>
      </c>
      <c r="I129" s="212">
        <f t="shared" si="86"/>
        <v>0</v>
      </c>
      <c r="J129" s="212">
        <f t="shared" si="86"/>
        <v>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4000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308</v>
      </c>
      <c r="C130" s="75" t="s">
        <v>309</v>
      </c>
      <c r="D130" s="147">
        <f>D131</f>
        <v>150000</v>
      </c>
      <c r="E130" s="147">
        <f t="shared" ref="E130:O130" si="87">E131</f>
        <v>0</v>
      </c>
      <c r="F130" s="147">
        <f t="shared" si="87"/>
        <v>150000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310</v>
      </c>
      <c r="C131" s="63" t="s">
        <v>176</v>
      </c>
      <c r="D131" s="143">
        <f t="shared" ref="D131" si="88">SUM(E131:G131)</f>
        <v>150000</v>
      </c>
      <c r="E131" s="155"/>
      <c r="F131" s="64">
        <v>150000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317</v>
      </c>
      <c r="C132" s="87" t="s">
        <v>318</v>
      </c>
      <c r="D132" s="147">
        <f>D133</f>
        <v>4000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4000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4000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319</v>
      </c>
      <c r="C133" s="89" t="s">
        <v>239</v>
      </c>
      <c r="D133" s="143">
        <f t="shared" ref="D133" si="91">SUM(E133:G133)</f>
        <v>4000</v>
      </c>
      <c r="E133" s="155"/>
      <c r="F133" s="64"/>
      <c r="G133" s="150">
        <f t="shared" si="84"/>
        <v>4000</v>
      </c>
      <c r="H133" s="64"/>
      <c r="I133" s="64"/>
      <c r="J133" s="64"/>
      <c r="K133" s="64"/>
      <c r="L133" s="64"/>
      <c r="M133" s="64"/>
      <c r="N133" s="64">
        <v>4000</v>
      </c>
      <c r="O133" s="64"/>
    </row>
    <row r="134" spans="1:16" s="214" customFormat="1" ht="24" customHeight="1" x14ac:dyDescent="0.2">
      <c r="A134" s="282" t="s">
        <v>349</v>
      </c>
      <c r="B134" s="289"/>
      <c r="C134" s="289"/>
      <c r="D134" s="212">
        <f>D135</f>
        <v>570000</v>
      </c>
      <c r="E134" s="212">
        <f t="shared" ref="E134:O135" si="92">E135</f>
        <v>0</v>
      </c>
      <c r="F134" s="212">
        <f t="shared" si="92"/>
        <v>130000</v>
      </c>
      <c r="G134" s="212">
        <f t="shared" si="92"/>
        <v>440000</v>
      </c>
      <c r="H134" s="212">
        <f t="shared" si="92"/>
        <v>0</v>
      </c>
      <c r="I134" s="212">
        <f t="shared" si="92"/>
        <v>440000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300</v>
      </c>
      <c r="C135" s="75" t="s">
        <v>301</v>
      </c>
      <c r="D135" s="147">
        <f>D136</f>
        <v>570000</v>
      </c>
      <c r="E135" s="147">
        <f t="shared" si="92"/>
        <v>0</v>
      </c>
      <c r="F135" s="147">
        <f t="shared" si="92"/>
        <v>130000</v>
      </c>
      <c r="G135" s="147">
        <f t="shared" si="92"/>
        <v>440000</v>
      </c>
      <c r="H135" s="147">
        <f t="shared" si="92"/>
        <v>0</v>
      </c>
      <c r="I135" s="147">
        <f t="shared" si="92"/>
        <v>440000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302</v>
      </c>
      <c r="C136" s="63" t="s">
        <v>211</v>
      </c>
      <c r="D136" s="143">
        <f t="shared" ref="D136" si="93">SUM(E136:G136)</f>
        <v>570000</v>
      </c>
      <c r="E136" s="155"/>
      <c r="F136" s="64">
        <v>130000</v>
      </c>
      <c r="G136" s="150">
        <f t="shared" ref="G136" si="94">SUM(H136:O136)</f>
        <v>440000</v>
      </c>
      <c r="H136" s="64"/>
      <c r="I136" s="64">
        <v>440000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350</v>
      </c>
      <c r="B137" s="284"/>
      <c r="C137" s="284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303</v>
      </c>
      <c r="C138" s="75" t="s">
        <v>259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304</v>
      </c>
      <c r="C139" s="63" t="s">
        <v>158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306</v>
      </c>
      <c r="C140" s="75" t="s">
        <v>172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307</v>
      </c>
      <c r="C141" s="90" t="s">
        <v>172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308</v>
      </c>
      <c r="C142" s="75" t="s">
        <v>309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313</v>
      </c>
      <c r="C143" s="90" t="s">
        <v>314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351</v>
      </c>
      <c r="B144" s="289"/>
      <c r="C144" s="289"/>
      <c r="D144" s="212">
        <f>D145</f>
        <v>60000</v>
      </c>
      <c r="E144" s="212">
        <f t="shared" ref="E144:O145" si="104">E145</f>
        <v>0</v>
      </c>
      <c r="F144" s="212">
        <f t="shared" si="104"/>
        <v>60000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306</v>
      </c>
      <c r="C145" s="75" t="s">
        <v>172</v>
      </c>
      <c r="D145" s="147">
        <f>D146</f>
        <v>60000</v>
      </c>
      <c r="E145" s="147">
        <f t="shared" si="104"/>
        <v>0</v>
      </c>
      <c r="F145" s="147">
        <f t="shared" si="104"/>
        <v>60000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307</v>
      </c>
      <c r="C146" s="63" t="s">
        <v>172</v>
      </c>
      <c r="D146" s="143">
        <f t="shared" ref="D146" si="105">SUM(E146:G146)</f>
        <v>60000</v>
      </c>
      <c r="E146" s="155"/>
      <c r="F146" s="64">
        <v>60000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352</v>
      </c>
      <c r="B147" s="289"/>
      <c r="C147" s="289"/>
      <c r="D147" s="212">
        <f>D148+D150+D152+D154+D156</f>
        <v>150000</v>
      </c>
      <c r="E147" s="212">
        <f t="shared" ref="E147" si="106">E148+E150+E152+E154+E156</f>
        <v>0</v>
      </c>
      <c r="F147" s="212">
        <f t="shared" ref="F147:O147" si="107">F148+F150+F152+F154+F156</f>
        <v>150000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291</v>
      </c>
      <c r="C148" s="75" t="s">
        <v>292</v>
      </c>
      <c r="D148" s="147">
        <f>D149</f>
        <v>125000</v>
      </c>
      <c r="E148" s="147">
        <f t="shared" ref="E148:O148" si="108">E149</f>
        <v>0</v>
      </c>
      <c r="F148" s="147">
        <f t="shared" si="108"/>
        <v>125000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293</v>
      </c>
      <c r="C149" s="66" t="s">
        <v>147</v>
      </c>
      <c r="D149" s="143">
        <f t="shared" ref="D149" si="109">SUM(E149:G149)</f>
        <v>125000</v>
      </c>
      <c r="E149" s="155"/>
      <c r="F149" s="64">
        <v>125000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294</v>
      </c>
      <c r="C150" s="75" t="s">
        <v>149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148</v>
      </c>
      <c r="C151" s="66" t="s">
        <v>149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295</v>
      </c>
      <c r="C152" s="146" t="s">
        <v>315</v>
      </c>
      <c r="D152" s="147">
        <f>D153</f>
        <v>21000</v>
      </c>
      <c r="E152" s="147">
        <f t="shared" ref="E152:O152" si="113">E153</f>
        <v>0</v>
      </c>
      <c r="F152" s="147">
        <f t="shared" si="113"/>
        <v>21000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297</v>
      </c>
      <c r="C153" s="66" t="s">
        <v>316</v>
      </c>
      <c r="D153" s="143">
        <f t="shared" ref="D153" si="114">SUM(E153:G153)</f>
        <v>21000</v>
      </c>
      <c r="E153" s="155"/>
      <c r="F153" s="64">
        <v>21000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298</v>
      </c>
      <c r="C154" s="75" t="s">
        <v>257</v>
      </c>
      <c r="D154" s="147">
        <f>D155</f>
        <v>4000</v>
      </c>
      <c r="E154" s="147">
        <f t="shared" ref="E154:O154" si="115">E155</f>
        <v>0</v>
      </c>
      <c r="F154" s="147">
        <f t="shared" si="115"/>
        <v>4000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299</v>
      </c>
      <c r="C155" s="66" t="s">
        <v>151</v>
      </c>
      <c r="D155" s="143">
        <f t="shared" ref="D155" si="116">SUM(E155:G155)</f>
        <v>4000</v>
      </c>
      <c r="E155" s="155"/>
      <c r="F155" s="64">
        <v>4000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303</v>
      </c>
      <c r="C156" s="75" t="s">
        <v>259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305</v>
      </c>
      <c r="C157" s="63" t="s">
        <v>164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353</v>
      </c>
      <c r="B158" s="289"/>
      <c r="C158" s="289"/>
      <c r="D158" s="212">
        <f>D159+D161+D163+D165+D167</f>
        <v>0</v>
      </c>
      <c r="E158" s="212">
        <f t="shared" ref="E158:O158" si="119">E159+E161+E163+E165+E167</f>
        <v>0</v>
      </c>
      <c r="F158" s="212">
        <f t="shared" si="119"/>
        <v>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291</v>
      </c>
      <c r="C159" s="75" t="s">
        <v>292</v>
      </c>
      <c r="D159" s="147">
        <f>D160</f>
        <v>0</v>
      </c>
      <c r="E159" s="147">
        <f t="shared" ref="E159:O159" si="120">E160</f>
        <v>0</v>
      </c>
      <c r="F159" s="147">
        <f t="shared" si="120"/>
        <v>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293</v>
      </c>
      <c r="C160" s="66" t="s">
        <v>147</v>
      </c>
      <c r="D160" s="143">
        <f t="shared" ref="D160" si="121">SUM(E160:G160)</f>
        <v>0</v>
      </c>
      <c r="E160" s="155"/>
      <c r="F160" s="64"/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294</v>
      </c>
      <c r="C161" s="75" t="s">
        <v>149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148</v>
      </c>
      <c r="C162" s="66" t="s">
        <v>149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295</v>
      </c>
      <c r="C163" s="146" t="s">
        <v>315</v>
      </c>
      <c r="D163" s="147">
        <f>D164</f>
        <v>0</v>
      </c>
      <c r="E163" s="147">
        <f t="shared" ref="E163:O163" si="126">E164</f>
        <v>0</v>
      </c>
      <c r="F163" s="147">
        <f t="shared" si="126"/>
        <v>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297</v>
      </c>
      <c r="C164" s="66" t="s">
        <v>316</v>
      </c>
      <c r="D164" s="143">
        <f t="shared" ref="D164" si="127">SUM(E164:G164)</f>
        <v>0</v>
      </c>
      <c r="E164" s="155"/>
      <c r="F164" s="64"/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298</v>
      </c>
      <c r="C165" s="75" t="s">
        <v>257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299</v>
      </c>
      <c r="C166" s="66" t="s">
        <v>151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303</v>
      </c>
      <c r="C167" s="75" t="s">
        <v>259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305</v>
      </c>
      <c r="C168" s="63" t="s">
        <v>164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354</v>
      </c>
      <c r="B169" s="291"/>
      <c r="C169" s="291"/>
      <c r="D169" s="179">
        <f>D170+D172+D174+D176+D182+D186+D180</f>
        <v>260000</v>
      </c>
      <c r="E169" s="179">
        <f t="shared" ref="E169:O169" si="132">E170+E172+E174+E176+E182+E186+E180</f>
        <v>0</v>
      </c>
      <c r="F169" s="179">
        <f t="shared" si="132"/>
        <v>94000</v>
      </c>
      <c r="G169" s="179">
        <f t="shared" si="132"/>
        <v>166000</v>
      </c>
      <c r="H169" s="179">
        <f t="shared" si="132"/>
        <v>0</v>
      </c>
      <c r="I169" s="179">
        <f t="shared" si="132"/>
        <v>0</v>
      </c>
      <c r="J169" s="179">
        <f t="shared" si="132"/>
        <v>114000</v>
      </c>
      <c r="K169" s="179">
        <f t="shared" si="132"/>
        <v>0</v>
      </c>
      <c r="L169" s="179">
        <f t="shared" si="132"/>
        <v>52000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343</v>
      </c>
    </row>
    <row r="170" spans="1:18" s="187" customFormat="1" ht="24" customHeight="1" x14ac:dyDescent="0.2">
      <c r="A170" s="74"/>
      <c r="B170" s="83" t="s">
        <v>291</v>
      </c>
      <c r="C170" s="75" t="s">
        <v>292</v>
      </c>
      <c r="D170" s="147">
        <f>D171</f>
        <v>208000</v>
      </c>
      <c r="E170" s="147">
        <f t="shared" ref="E170:O170" si="133">E171</f>
        <v>0</v>
      </c>
      <c r="F170" s="147">
        <f t="shared" si="133"/>
        <v>80000</v>
      </c>
      <c r="G170" s="147">
        <f t="shared" si="133"/>
        <v>128000</v>
      </c>
      <c r="H170" s="147">
        <f t="shared" si="133"/>
        <v>0</v>
      </c>
      <c r="I170" s="147">
        <f t="shared" si="133"/>
        <v>0</v>
      </c>
      <c r="J170" s="147">
        <f t="shared" si="133"/>
        <v>98000</v>
      </c>
      <c r="K170" s="147">
        <f t="shared" si="133"/>
        <v>0</v>
      </c>
      <c r="L170" s="147">
        <f t="shared" si="133"/>
        <v>30000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5" t="s">
        <v>345</v>
      </c>
      <c r="Q170" s="209"/>
      <c r="R170" s="209"/>
    </row>
    <row r="171" spans="1:18" ht="24" customHeight="1" x14ac:dyDescent="0.2">
      <c r="A171" s="62"/>
      <c r="B171" s="79" t="s">
        <v>293</v>
      </c>
      <c r="C171" s="66" t="s">
        <v>147</v>
      </c>
      <c r="D171" s="143">
        <f t="shared" ref="D171" si="134">SUM(E171:G171)</f>
        <v>208000</v>
      </c>
      <c r="E171" s="155"/>
      <c r="F171" s="64">
        <v>80000</v>
      </c>
      <c r="G171" s="150">
        <f t="shared" ref="G171:G173" si="135">SUM(H171:O171)</f>
        <v>128000</v>
      </c>
      <c r="H171" s="64"/>
      <c r="I171" s="64"/>
      <c r="J171" s="64">
        <v>98000</v>
      </c>
      <c r="K171" s="64"/>
      <c r="L171" s="64">
        <v>30000</v>
      </c>
      <c r="M171" s="64"/>
      <c r="N171" s="64"/>
      <c r="O171" s="64"/>
      <c r="P171" s="295"/>
      <c r="Q171" s="209"/>
      <c r="R171" s="209"/>
    </row>
    <row r="172" spans="1:18" s="187" customFormat="1" ht="24" customHeight="1" x14ac:dyDescent="0.2">
      <c r="A172" s="74"/>
      <c r="B172" s="83" t="s">
        <v>294</v>
      </c>
      <c r="C172" s="75" t="s">
        <v>149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5"/>
      <c r="Q172" s="209"/>
      <c r="R172" s="209"/>
    </row>
    <row r="173" spans="1:18" ht="24" customHeight="1" x14ac:dyDescent="0.2">
      <c r="A173" s="62"/>
      <c r="B173" s="79" t="s">
        <v>148</v>
      </c>
      <c r="C173" s="66" t="s">
        <v>149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95"/>
    </row>
    <row r="174" spans="1:18" s="187" customFormat="1" ht="24" customHeight="1" x14ac:dyDescent="0.2">
      <c r="A174" s="74"/>
      <c r="B174" s="83" t="s">
        <v>295</v>
      </c>
      <c r="C174" s="146" t="s">
        <v>315</v>
      </c>
      <c r="D174" s="147">
        <f>D175</f>
        <v>38000</v>
      </c>
      <c r="E174" s="147">
        <f t="shared" ref="E174:O174" si="138">E175</f>
        <v>0</v>
      </c>
      <c r="F174" s="147">
        <f t="shared" si="138"/>
        <v>14000</v>
      </c>
      <c r="G174" s="147">
        <f t="shared" si="138"/>
        <v>24000</v>
      </c>
      <c r="H174" s="147">
        <f t="shared" si="138"/>
        <v>0</v>
      </c>
      <c r="I174" s="147">
        <f t="shared" si="138"/>
        <v>0</v>
      </c>
      <c r="J174" s="147">
        <f t="shared" si="138"/>
        <v>16000</v>
      </c>
      <c r="K174" s="147">
        <f t="shared" si="138"/>
        <v>0</v>
      </c>
      <c r="L174" s="147">
        <f t="shared" si="138"/>
        <v>8000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5"/>
    </row>
    <row r="175" spans="1:18" ht="24" customHeight="1" x14ac:dyDescent="0.2">
      <c r="A175" s="62"/>
      <c r="B175" s="79" t="s">
        <v>297</v>
      </c>
      <c r="C175" s="66" t="s">
        <v>316</v>
      </c>
      <c r="D175" s="143">
        <f t="shared" ref="D175" si="139">SUM(E175:G175)</f>
        <v>38000</v>
      </c>
      <c r="E175" s="155"/>
      <c r="F175" s="64">
        <v>14000</v>
      </c>
      <c r="G175" s="150">
        <f>SUM(H175:O175)</f>
        <v>24000</v>
      </c>
      <c r="H175" s="64"/>
      <c r="I175" s="64"/>
      <c r="J175" s="64">
        <v>16000</v>
      </c>
      <c r="K175" s="64"/>
      <c r="L175" s="64">
        <v>8000</v>
      </c>
      <c r="M175" s="64"/>
      <c r="N175" s="64"/>
      <c r="O175" s="64"/>
      <c r="P175" s="295"/>
    </row>
    <row r="176" spans="1:18" s="187" customFormat="1" ht="24" customHeight="1" x14ac:dyDescent="0.2">
      <c r="A176" s="74"/>
      <c r="B176" s="83" t="s">
        <v>298</v>
      </c>
      <c r="C176" s="75" t="s">
        <v>257</v>
      </c>
      <c r="D176" s="147">
        <f>D177+D178+D179</f>
        <v>12000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12000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12000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5"/>
    </row>
    <row r="177" spans="1:16" ht="24" customHeight="1" x14ac:dyDescent="0.2">
      <c r="B177" s="56">
        <v>3211</v>
      </c>
      <c r="C177" s="57" t="s">
        <v>150</v>
      </c>
      <c r="D177" s="143">
        <f t="shared" ref="D177" si="141">SUM(E177:G177)</f>
        <v>2000</v>
      </c>
      <c r="E177" s="152"/>
      <c r="F177" s="50"/>
      <c r="G177" s="143">
        <f>SUM(H177:O177)</f>
        <v>2000</v>
      </c>
      <c r="H177" s="50"/>
      <c r="I177" s="50"/>
      <c r="J177" s="50"/>
      <c r="K177" s="50"/>
      <c r="L177" s="50">
        <v>2000</v>
      </c>
      <c r="M177" s="50"/>
      <c r="N177" s="50"/>
      <c r="O177" s="50"/>
      <c r="P177" s="295"/>
    </row>
    <row r="178" spans="1:16" ht="24" customHeight="1" x14ac:dyDescent="0.2">
      <c r="A178" s="62"/>
      <c r="B178" s="79" t="s">
        <v>299</v>
      </c>
      <c r="C178" s="66" t="s">
        <v>151</v>
      </c>
      <c r="D178" s="143">
        <f t="shared" ref="D178:D179" si="142">SUM(E178:G178)</f>
        <v>10000</v>
      </c>
      <c r="E178" s="155"/>
      <c r="F178" s="64"/>
      <c r="G178" s="150">
        <f>SUM(H178:O178)</f>
        <v>10000</v>
      </c>
      <c r="H178" s="50"/>
      <c r="I178" s="50"/>
      <c r="J178" s="50"/>
      <c r="K178" s="50"/>
      <c r="L178" s="50">
        <v>10000</v>
      </c>
      <c r="M178" s="50"/>
      <c r="N178" s="50"/>
      <c r="O178" s="50"/>
    </row>
    <row r="179" spans="1:16" ht="24" customHeight="1" x14ac:dyDescent="0.2">
      <c r="B179" s="56">
        <v>3213</v>
      </c>
      <c r="C179" s="57" t="s">
        <v>152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258</v>
      </c>
      <c r="D180" s="197">
        <f>D181</f>
        <v>1000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1000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1000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154</v>
      </c>
      <c r="D181" s="143">
        <f t="shared" ref="D181" si="154">SUM(E181:G181)</f>
        <v>1000</v>
      </c>
      <c r="E181" s="152"/>
      <c r="F181" s="50"/>
      <c r="G181" s="143">
        <f t="shared" ref="G181" si="155">SUM(H181:O181)</f>
        <v>1000</v>
      </c>
      <c r="H181" s="50"/>
      <c r="I181" s="50"/>
      <c r="J181" s="50"/>
      <c r="K181" s="50"/>
      <c r="L181" s="50">
        <v>1000</v>
      </c>
      <c r="M181" s="50"/>
      <c r="N181" s="50"/>
      <c r="O181" s="50"/>
    </row>
    <row r="182" spans="1:16" s="187" customFormat="1" ht="24" customHeight="1" x14ac:dyDescent="0.2">
      <c r="A182" s="74"/>
      <c r="B182" s="91" t="s">
        <v>303</v>
      </c>
      <c r="C182" s="75" t="s">
        <v>259</v>
      </c>
      <c r="D182" s="147">
        <f>D183+D184+D185</f>
        <v>1000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1000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1000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160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163</v>
      </c>
      <c r="D184" s="143">
        <f t="shared" si="157"/>
        <v>1000</v>
      </c>
      <c r="E184" s="152"/>
      <c r="F184" s="50"/>
      <c r="G184" s="143">
        <f t="shared" si="158"/>
        <v>1000</v>
      </c>
      <c r="H184" s="50"/>
      <c r="I184" s="50"/>
      <c r="J184" s="50"/>
      <c r="K184" s="50"/>
      <c r="L184" s="50">
        <v>1000</v>
      </c>
      <c r="M184" s="50"/>
      <c r="N184" s="50"/>
      <c r="O184" s="50"/>
    </row>
    <row r="185" spans="1:16" ht="24" customHeight="1" x14ac:dyDescent="0.2">
      <c r="A185" s="62"/>
      <c r="B185" s="78" t="s">
        <v>305</v>
      </c>
      <c r="C185" s="63" t="s">
        <v>164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172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168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169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217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355</v>
      </c>
      <c r="B190" s="292"/>
      <c r="C190" s="292"/>
      <c r="D190" s="212">
        <f>D191+D193</f>
        <v>6000</v>
      </c>
      <c r="E190" s="212">
        <f t="shared" ref="E190:O190" si="163">E191+E193</f>
        <v>0</v>
      </c>
      <c r="F190" s="212">
        <f t="shared" si="163"/>
        <v>6000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340</v>
      </c>
    </row>
    <row r="191" spans="1:16" s="187" customFormat="1" ht="24" customHeight="1" x14ac:dyDescent="0.2">
      <c r="A191" s="74"/>
      <c r="B191" s="91" t="s">
        <v>303</v>
      </c>
      <c r="C191" s="75" t="s">
        <v>259</v>
      </c>
      <c r="D191" s="147">
        <f>SUM(D192)</f>
        <v>6000</v>
      </c>
      <c r="E191" s="147">
        <f t="shared" ref="E191:O191" si="164">SUM(E192)</f>
        <v>0</v>
      </c>
      <c r="F191" s="147">
        <f t="shared" si="164"/>
        <v>6000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305</v>
      </c>
      <c r="C192" s="63" t="s">
        <v>164</v>
      </c>
      <c r="D192" s="143">
        <f t="shared" ref="D192" si="165">SUM(E192:G192)</f>
        <v>6000</v>
      </c>
      <c r="E192" s="71"/>
      <c r="F192" s="165">
        <v>6000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306</v>
      </c>
      <c r="C193" s="75" t="s">
        <v>172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307</v>
      </c>
      <c r="C194" s="63" t="s">
        <v>172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356</v>
      </c>
      <c r="B195" s="292"/>
      <c r="C195" s="292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300</v>
      </c>
      <c r="C196" s="75" t="s">
        <v>301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302</v>
      </c>
      <c r="C197" s="68" t="s">
        <v>211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328</v>
      </c>
      <c r="C198" s="288"/>
      <c r="D198" s="181">
        <f t="shared" ref="D198:O198" si="172">D9</f>
        <v>9912000</v>
      </c>
      <c r="E198" s="181">
        <f t="shared" si="172"/>
        <v>689000</v>
      </c>
      <c r="F198" s="181">
        <f t="shared" si="172"/>
        <v>1653000</v>
      </c>
      <c r="G198" s="181">
        <f t="shared" si="172"/>
        <v>7570000</v>
      </c>
      <c r="H198" s="181">
        <f t="shared" si="172"/>
        <v>0</v>
      </c>
      <c r="I198" s="181">
        <f t="shared" si="172"/>
        <v>800000</v>
      </c>
      <c r="J198" s="181">
        <f t="shared" si="172"/>
        <v>6714000</v>
      </c>
      <c r="K198" s="181">
        <f t="shared" si="172"/>
        <v>0</v>
      </c>
      <c r="L198" s="181">
        <f t="shared" si="172"/>
        <v>52000</v>
      </c>
      <c r="M198" s="181">
        <f t="shared" si="172"/>
        <v>0</v>
      </c>
      <c r="N198" s="181">
        <f t="shared" si="172"/>
        <v>4000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-2569733</v>
      </c>
      <c r="F201" s="55">
        <f>F198-F199</f>
        <v>-1605733</v>
      </c>
      <c r="G201" s="113">
        <f>G198-G199</f>
        <v>-185712</v>
      </c>
      <c r="H201" s="55">
        <f>H199-H198</f>
        <v>107462</v>
      </c>
      <c r="I201" s="55">
        <f>I199-I198</f>
        <v>-29456</v>
      </c>
      <c r="J201" s="55">
        <f>J199-J198</f>
        <v>107820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4" sqref="B34:B39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181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182</v>
      </c>
      <c r="B4" s="30" t="s">
        <v>363</v>
      </c>
    </row>
    <row r="5" spans="1:2" ht="15" x14ac:dyDescent="0.25">
      <c r="A5" s="32"/>
    </row>
    <row r="6" spans="1:2" ht="15" x14ac:dyDescent="0.25">
      <c r="A6" s="32" t="s">
        <v>183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298" t="s">
        <v>184</v>
      </c>
      <c r="B9" s="300" t="s">
        <v>364</v>
      </c>
    </row>
    <row r="10" spans="1:2" x14ac:dyDescent="0.2">
      <c r="A10" s="299"/>
      <c r="B10" s="301"/>
    </row>
    <row r="11" spans="1:2" x14ac:dyDescent="0.2">
      <c r="A11" s="302" t="s">
        <v>185</v>
      </c>
      <c r="B11" s="304" t="s">
        <v>365</v>
      </c>
    </row>
    <row r="12" spans="1:2" x14ac:dyDescent="0.2">
      <c r="A12" s="303"/>
      <c r="B12" s="305"/>
    </row>
    <row r="13" spans="1:2" x14ac:dyDescent="0.2">
      <c r="A13" s="303"/>
      <c r="B13" s="305"/>
    </row>
    <row r="14" spans="1:2" x14ac:dyDescent="0.2">
      <c r="A14" s="303"/>
      <c r="B14" s="305"/>
    </row>
    <row r="15" spans="1:2" x14ac:dyDescent="0.2">
      <c r="A15" s="303"/>
      <c r="B15" s="305"/>
    </row>
    <row r="16" spans="1:2" x14ac:dyDescent="0.2">
      <c r="A16" s="303"/>
      <c r="B16" s="305"/>
    </row>
    <row r="17" spans="1:2" x14ac:dyDescent="0.2">
      <c r="A17" s="299"/>
      <c r="B17" s="301"/>
    </row>
    <row r="18" spans="1:2" ht="106.5" customHeight="1" x14ac:dyDescent="0.2">
      <c r="A18" s="302" t="s">
        <v>186</v>
      </c>
      <c r="B18" s="304" t="s">
        <v>366</v>
      </c>
    </row>
    <row r="19" spans="1:2" x14ac:dyDescent="0.2">
      <c r="A19" s="303"/>
      <c r="B19" s="305"/>
    </row>
    <row r="20" spans="1:2" x14ac:dyDescent="0.2">
      <c r="A20" s="299"/>
      <c r="B20" s="301"/>
    </row>
    <row r="21" spans="1:2" ht="69.75" customHeight="1" x14ac:dyDescent="0.2">
      <c r="A21" s="302" t="s">
        <v>187</v>
      </c>
      <c r="B21" s="304" t="s">
        <v>367</v>
      </c>
    </row>
    <row r="22" spans="1:2" x14ac:dyDescent="0.2">
      <c r="A22" s="303"/>
      <c r="B22" s="305"/>
    </row>
    <row r="23" spans="1:2" x14ac:dyDescent="0.2">
      <c r="A23" s="303"/>
      <c r="B23" s="305"/>
    </row>
    <row r="24" spans="1:2" x14ac:dyDescent="0.2">
      <c r="A24" s="299"/>
      <c r="B24" s="301"/>
    </row>
    <row r="25" spans="1:2" ht="114" customHeight="1" x14ac:dyDescent="0.2">
      <c r="A25" s="302" t="s">
        <v>188</v>
      </c>
      <c r="B25" s="304" t="s">
        <v>368</v>
      </c>
    </row>
    <row r="26" spans="1:2" x14ac:dyDescent="0.2">
      <c r="A26" s="303"/>
      <c r="B26" s="305"/>
    </row>
    <row r="27" spans="1:2" x14ac:dyDescent="0.2">
      <c r="A27" s="299"/>
      <c r="B27" s="301"/>
    </row>
    <row r="28" spans="1:2" ht="32.25" customHeight="1" x14ac:dyDescent="0.2">
      <c r="A28" s="302" t="s">
        <v>189</v>
      </c>
      <c r="B28" s="304" t="s">
        <v>369</v>
      </c>
    </row>
    <row r="29" spans="1:2" x14ac:dyDescent="0.2">
      <c r="A29" s="303"/>
      <c r="B29" s="305"/>
    </row>
    <row r="30" spans="1:2" x14ac:dyDescent="0.2">
      <c r="A30" s="303"/>
      <c r="B30" s="305"/>
    </row>
    <row r="31" spans="1:2" x14ac:dyDescent="0.2">
      <c r="A31" s="303"/>
      <c r="B31" s="305"/>
    </row>
    <row r="32" spans="1:2" x14ac:dyDescent="0.2">
      <c r="A32" s="303"/>
      <c r="B32" s="305"/>
    </row>
    <row r="33" spans="1:2" x14ac:dyDescent="0.2">
      <c r="A33" s="299"/>
      <c r="B33" s="301"/>
    </row>
    <row r="34" spans="1:2" x14ac:dyDescent="0.2">
      <c r="A34" s="302" t="s">
        <v>190</v>
      </c>
      <c r="B34" s="304" t="s">
        <v>370</v>
      </c>
    </row>
    <row r="35" spans="1:2" x14ac:dyDescent="0.2">
      <c r="A35" s="303"/>
      <c r="B35" s="305"/>
    </row>
    <row r="36" spans="1:2" x14ac:dyDescent="0.2">
      <c r="A36" s="303"/>
      <c r="B36" s="305"/>
    </row>
    <row r="37" spans="1:2" x14ac:dyDescent="0.2">
      <c r="A37" s="303"/>
      <c r="B37" s="305"/>
    </row>
    <row r="38" spans="1:2" x14ac:dyDescent="0.2">
      <c r="A38" s="303"/>
      <c r="B38" s="305"/>
    </row>
    <row r="39" spans="1:2" ht="13.5" thickBot="1" x14ac:dyDescent="0.25">
      <c r="A39" s="306"/>
      <c r="B39" s="307"/>
    </row>
    <row r="40" spans="1:2" ht="14.25" x14ac:dyDescent="0.2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2020-10-26T22:24:37Z</cp:lastPrinted>
  <dcterms:created xsi:type="dcterms:W3CDTF">2017-09-21T11:58:02Z</dcterms:created>
  <dcterms:modified xsi:type="dcterms:W3CDTF">2020-10-28T18:51:31Z</dcterms:modified>
</cp:coreProperties>
</file>